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2026\600. 데이터\700. 계산기\"/>
    </mc:Choice>
  </mc:AlternateContent>
  <xr:revisionPtr revIDLastSave="0" documentId="13_ncr:1_{E2C89A66-C526-4600-8BDF-19CE18B60BDC}" xr6:coauthVersionLast="47" xr6:coauthVersionMax="47" xr10:uidLastSave="{00000000-0000-0000-0000-000000000000}"/>
  <workbookProtection workbookAlgorithmName="SHA-512" workbookHashValue="sgsObU9PYAQ+YSuaFIFe78uDsuMurZtduyOg7AYIrt64fFWV92nm+LIvxhuarCZ1/K+yyrePECrasHv2E0yuLw==" workbookSaltValue="pCY/4GZeEFoTRl5KBQn7zw==" workbookSpinCount="100000" lockStructure="1"/>
  <bookViews>
    <workbookView xWindow="28680" yWindow="-120" windowWidth="29040" windowHeight="15720" xr2:uid="{F07B2E65-214B-4429-9F1B-1D7AC772BC2B}"/>
  </bookViews>
  <sheets>
    <sheet name="학생부 입력 및 결과" sheetId="1" r:id="rId1"/>
    <sheet name="계산" sheetId="2" state="hidden" r:id="rId2"/>
    <sheet name="Sheet3" sheetId="3" state="hidden" r:id="rId3"/>
    <sheet name="Sheet4" sheetId="4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K14" i="2"/>
  <c r="L14" i="2"/>
  <c r="G2" i="2" l="1"/>
  <c r="J5" i="1" s="1"/>
  <c r="E28" i="2" a="1"/>
  <c r="E28" i="2" s="1"/>
  <c r="E27" i="2" a="1"/>
  <c r="E27" i="2" s="1"/>
  <c r="E26" i="2" a="1"/>
  <c r="E26" i="2" s="1"/>
  <c r="E25" i="2" a="1"/>
  <c r="E25" i="2" s="1"/>
  <c r="E24" i="2" a="1"/>
  <c r="E24" i="2" s="1"/>
  <c r="E23" i="2" a="1"/>
  <c r="E23" i="2" s="1"/>
  <c r="E22" i="2" a="1"/>
  <c r="E22" i="2" s="1"/>
  <c r="E21" i="2" a="1"/>
  <c r="E21" i="2" s="1"/>
  <c r="E20" i="2" a="1"/>
  <c r="E20" i="2" s="1"/>
  <c r="E19" i="2" a="1"/>
  <c r="E19" i="2" s="1"/>
  <c r="E18" i="2" a="1"/>
  <c r="E18" i="2" s="1"/>
  <c r="E17" i="2" a="1"/>
  <c r="E17" i="2" s="1"/>
  <c r="E16" i="2" a="1"/>
  <c r="E16" i="2" s="1"/>
  <c r="E15" i="2" a="1"/>
  <c r="E15" i="2" s="1"/>
  <c r="E14" i="2" a="1"/>
  <c r="E14" i="2" s="1"/>
  <c r="E13" i="2" a="1"/>
  <c r="E13" i="2" s="1"/>
  <c r="E12" i="2" a="1"/>
  <c r="E12" i="2" s="1"/>
  <c r="E11" i="2" a="1"/>
  <c r="E11" i="2" s="1"/>
  <c r="D28" i="2" a="1"/>
  <c r="D28" i="2" s="1"/>
  <c r="D27" i="2" a="1"/>
  <c r="D27" i="2" s="1"/>
  <c r="D26" i="2" a="1"/>
  <c r="D26" i="2" s="1"/>
  <c r="D25" i="2" a="1"/>
  <c r="D25" i="2" s="1"/>
  <c r="D24" i="2" a="1"/>
  <c r="D24" i="2" s="1"/>
  <c r="D23" i="2" a="1"/>
  <c r="D23" i="2" s="1"/>
  <c r="D22" i="2" a="1"/>
  <c r="D22" i="2" s="1"/>
  <c r="D21" i="2" a="1"/>
  <c r="D21" i="2" s="1"/>
  <c r="D20" i="2" a="1"/>
  <c r="D20" i="2" s="1"/>
  <c r="D19" i="2" a="1"/>
  <c r="D19" i="2" s="1"/>
  <c r="D18" i="2" a="1"/>
  <c r="D18" i="2" s="1"/>
  <c r="D17" i="2" a="1"/>
  <c r="D17" i="2" s="1"/>
  <c r="D16" i="2" a="1"/>
  <c r="D16" i="2" s="1"/>
  <c r="D15" i="2" a="1"/>
  <c r="D15" i="2" s="1"/>
  <c r="D14" i="2" a="1"/>
  <c r="D14" i="2" s="1"/>
  <c r="D13" i="2" a="1"/>
  <c r="D13" i="2" s="1"/>
  <c r="D12" i="2" a="1"/>
  <c r="D12" i="2" s="1"/>
  <c r="D11" i="2" a="1"/>
  <c r="D11" i="2" s="1"/>
  <c r="C28" i="2" a="1"/>
  <c r="C28" i="2" s="1"/>
  <c r="C27" i="2" a="1"/>
  <c r="C27" i="2" s="1"/>
  <c r="C26" i="2" a="1"/>
  <c r="C26" i="2" s="1"/>
  <c r="C25" i="2" a="1"/>
  <c r="C25" i="2" s="1"/>
  <c r="C24" i="2" a="1"/>
  <c r="C24" i="2" s="1"/>
  <c r="C23" i="2" a="1"/>
  <c r="C23" i="2" s="1"/>
  <c r="C22" i="2" a="1"/>
  <c r="C22" i="2" s="1"/>
  <c r="C21" i="2" a="1"/>
  <c r="C21" i="2" s="1"/>
  <c r="C20" i="2" a="1"/>
  <c r="C20" i="2" s="1"/>
  <c r="C19" i="2" a="1"/>
  <c r="C19" i="2" s="1"/>
  <c r="C18" i="2" a="1"/>
  <c r="C18" i="2" s="1"/>
  <c r="C17" i="2" a="1"/>
  <c r="C17" i="2" s="1"/>
  <c r="C16" i="2" a="1"/>
  <c r="C16" i="2" s="1"/>
  <c r="C15" i="2" a="1"/>
  <c r="C15" i="2" s="1"/>
  <c r="C14" i="2" a="1"/>
  <c r="C14" i="2" s="1"/>
  <c r="C13" i="2" a="1"/>
  <c r="C13" i="2" s="1"/>
  <c r="C12" i="2" a="1"/>
  <c r="C12" i="2" s="1"/>
  <c r="C11" i="2" a="1"/>
  <c r="C11" i="2" s="1"/>
  <c r="B28" i="2" a="1"/>
  <c r="B28" i="2" s="1"/>
  <c r="B27" i="2" a="1"/>
  <c r="B27" i="2" s="1"/>
  <c r="B26" i="2" a="1"/>
  <c r="B26" i="2" s="1"/>
  <c r="B25" i="2" a="1"/>
  <c r="B25" i="2" s="1"/>
  <c r="B24" i="2" a="1"/>
  <c r="B24" i="2" s="1"/>
  <c r="B23" i="2" a="1"/>
  <c r="B23" i="2" s="1"/>
  <c r="B22" i="2" a="1"/>
  <c r="B22" i="2" s="1"/>
  <c r="B21" i="2" a="1"/>
  <c r="B21" i="2" s="1"/>
  <c r="B20" i="2" a="1"/>
  <c r="B20" i="2" s="1"/>
  <c r="B19" i="2" a="1"/>
  <c r="B19" i="2" s="1"/>
  <c r="B18" i="2" a="1"/>
  <c r="B18" i="2" s="1"/>
  <c r="B17" i="2" a="1"/>
  <c r="B17" i="2" s="1"/>
  <c r="B16" i="2" a="1"/>
  <c r="B16" i="2" s="1"/>
  <c r="B15" i="2" a="1"/>
  <c r="B15" i="2" s="1"/>
  <c r="B14" i="2" a="1"/>
  <c r="B14" i="2" s="1"/>
  <c r="B13" i="2" a="1"/>
  <c r="B13" i="2" s="1"/>
  <c r="B12" i="2" a="1"/>
  <c r="B12" i="2" s="1"/>
  <c r="B11" i="2" a="1"/>
  <c r="B11" i="2" s="1"/>
  <c r="A28" i="2" a="1"/>
  <c r="A28" i="2" s="1"/>
  <c r="A27" i="2" a="1"/>
  <c r="A27" i="2" s="1"/>
  <c r="A26" i="2" a="1"/>
  <c r="A26" i="2" s="1"/>
  <c r="A25" i="2" a="1"/>
  <c r="A25" i="2" s="1"/>
  <c r="A24" i="2" a="1"/>
  <c r="A24" i="2" s="1"/>
  <c r="A23" i="2" a="1"/>
  <c r="A23" i="2" s="1"/>
  <c r="A22" i="2" a="1"/>
  <c r="A22" i="2" s="1"/>
  <c r="A21" i="2" a="1"/>
  <c r="A21" i="2" s="1"/>
  <c r="A20" i="2" a="1"/>
  <c r="A20" i="2" s="1"/>
  <c r="A19" i="2" a="1"/>
  <c r="A19" i="2" s="1"/>
  <c r="A18" i="2" a="1"/>
  <c r="A18" i="2" s="1"/>
  <c r="A17" i="2" a="1"/>
  <c r="A17" i="2" s="1"/>
  <c r="A16" i="2" a="1"/>
  <c r="A16" i="2" s="1"/>
  <c r="A15" i="2" a="1"/>
  <c r="A15" i="2" s="1"/>
  <c r="A14" i="2" a="1"/>
  <c r="A14" i="2" s="1"/>
  <c r="A13" i="2" a="1"/>
  <c r="A13" i="2" s="1"/>
  <c r="A12" i="2" a="1"/>
  <c r="A12" i="2" s="1"/>
  <c r="A11" i="2" a="1"/>
  <c r="A11" i="2" s="1"/>
  <c r="E7" i="2" a="1"/>
  <c r="E7" i="2" s="1"/>
  <c r="D7" i="2" a="1"/>
  <c r="D7" i="2" s="1"/>
  <c r="C7" i="2" a="1"/>
  <c r="C7" i="2" s="1"/>
  <c r="B7" i="2" a="1"/>
  <c r="B7" i="2" s="1"/>
  <c r="A7" i="2" a="1"/>
  <c r="A7" i="2" s="1"/>
  <c r="B2" i="2" l="1"/>
  <c r="C2" i="2" s="1"/>
  <c r="F2" i="2" s="1"/>
  <c r="H4" i="1" s="1"/>
  <c r="D2" i="2" l="1"/>
  <c r="B4" i="1" s="1"/>
  <c r="E2" i="2"/>
  <c r="E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<sst xmlns="http://schemas.openxmlformats.org/spreadsheetml/2006/main" count="141" uniqueCount="94">
  <si>
    <t>진로선택과목</t>
    <phoneticPr fontId="1" type="noConversion"/>
  </si>
  <si>
    <t>단위수</t>
    <phoneticPr fontId="1" type="noConversion"/>
  </si>
  <si>
    <t>등급</t>
    <phoneticPr fontId="1" type="noConversion"/>
  </si>
  <si>
    <t>국어</t>
    <phoneticPr fontId="1" type="noConversion"/>
  </si>
  <si>
    <t>수학</t>
    <phoneticPr fontId="1" type="noConversion"/>
  </si>
  <si>
    <t>영어</t>
    <phoneticPr fontId="1" type="noConversion"/>
  </si>
  <si>
    <t>과학</t>
    <phoneticPr fontId="1" type="noConversion"/>
  </si>
  <si>
    <t>사회</t>
    <phoneticPr fontId="1" type="noConversion"/>
  </si>
  <si>
    <t>학생부교과
(고교추천전형)</t>
    <phoneticPr fontId="1" type="noConversion"/>
  </si>
  <si>
    <t>논술
(논술우수자전형)</t>
    <phoneticPr fontId="1" type="noConversion"/>
  </si>
  <si>
    <t>실기/실적
(체육우수자(축구)전형)</t>
    <phoneticPr fontId="1" type="noConversion"/>
  </si>
  <si>
    <t>출결점수</t>
    <phoneticPr fontId="1" type="noConversion"/>
  </si>
  <si>
    <t>학생부 환산점수</t>
    <phoneticPr fontId="1" type="noConversion"/>
  </si>
  <si>
    <t>미인정 결석 입력</t>
    <phoneticPr fontId="1" type="noConversion"/>
  </si>
  <si>
    <t>총</t>
    <phoneticPr fontId="1" type="noConversion"/>
  </si>
  <si>
    <t>회</t>
    <phoneticPr fontId="1" type="noConversion"/>
  </si>
  <si>
    <t>출결점수(배점 1점)</t>
    <phoneticPr fontId="1" type="noConversion"/>
  </si>
  <si>
    <t>공통과목, 일반선택과목 (9등급) 입력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</si>
  <si>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</si>
  <si>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</si>
  <si>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</si>
  <si>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성취도</t>
    <phoneticPr fontId="1" type="noConversion"/>
  </si>
  <si>
    <t>이수단위합</t>
    <phoneticPr fontId="1" type="noConversion"/>
  </si>
  <si>
    <t>이수*환산</t>
  </si>
  <si>
    <t>이수*환산</t>
    <phoneticPr fontId="1" type="noConversion"/>
  </si>
  <si>
    <t>공통과목, 일반선택과목</t>
    <phoneticPr fontId="1" type="noConversion"/>
  </si>
  <si>
    <t>이수*환산 합</t>
    <phoneticPr fontId="1" type="noConversion"/>
  </si>
  <si>
    <t>교과점수</t>
    <phoneticPr fontId="1" type="noConversion"/>
  </si>
  <si>
    <t>교과전형</t>
    <phoneticPr fontId="1" type="noConversion"/>
  </si>
  <si>
    <t>논술</t>
    <phoneticPr fontId="1" type="noConversion"/>
  </si>
  <si>
    <t>축구</t>
    <phoneticPr fontId="1" type="noConversion"/>
  </si>
  <si>
    <r>
      <t xml:space="preserve">※ </t>
    </r>
    <r>
      <rPr>
        <b/>
        <sz val="10"/>
        <color rgb="FF0000FF"/>
        <rFont val="맑은 고딕"/>
        <family val="3"/>
        <charset val="129"/>
        <scheme val="minor"/>
      </rPr>
      <t>실기/실적(체육우수자(축구)전형)</t>
    </r>
    <r>
      <rPr>
        <b/>
        <sz val="10"/>
        <rFont val="맑은 고딕"/>
        <family val="3"/>
        <charset val="129"/>
        <scheme val="minor"/>
      </rPr>
      <t xml:space="preserve">의 경우 </t>
    </r>
    <r>
      <rPr>
        <b/>
        <sz val="10"/>
        <color rgb="FFFF0000"/>
        <rFont val="맑은 고딕"/>
        <family val="3"/>
        <charset val="129"/>
        <scheme val="minor"/>
      </rPr>
      <t>미인정 결석을 입력</t>
    </r>
    <r>
      <rPr>
        <b/>
        <sz val="10"/>
        <rFont val="맑은 고딕"/>
        <family val="3"/>
        <charset val="129"/>
        <scheme val="minor"/>
      </rPr>
      <t xml:space="preserve">해야 </t>
    </r>
    <r>
      <rPr>
        <b/>
        <u/>
        <sz val="10"/>
        <rFont val="맑은 고딕"/>
        <family val="3"/>
        <charset val="129"/>
        <scheme val="minor"/>
      </rPr>
      <t>학생부 환산점수 계산이 가능</t>
    </r>
    <r>
      <rPr>
        <b/>
        <sz val="10"/>
        <rFont val="맑은 고딕"/>
        <family val="3"/>
        <charset val="129"/>
        <scheme val="minor"/>
      </rPr>
      <t xml:space="preserve">합니다.
※ </t>
    </r>
    <r>
      <rPr>
        <b/>
        <sz val="10"/>
        <color rgb="FF0000FF"/>
        <rFont val="맑은 고딕"/>
        <family val="3"/>
        <charset val="129"/>
        <scheme val="minor"/>
      </rPr>
      <t>학생부교과(고교추천전형)</t>
    </r>
    <r>
      <rPr>
        <b/>
        <sz val="10"/>
        <rFont val="맑은 고딕"/>
        <family val="3"/>
        <charset val="129"/>
        <scheme val="minor"/>
      </rPr>
      <t xml:space="preserve">과 논술(논술우수자전형)은 </t>
    </r>
    <r>
      <rPr>
        <b/>
        <sz val="10"/>
        <color rgb="FFFF0000"/>
        <rFont val="맑은 고딕"/>
        <family val="3"/>
        <charset val="129"/>
        <scheme val="minor"/>
      </rPr>
      <t>출결을 반영하지 않습니다.</t>
    </r>
    <phoneticPr fontId="1" type="noConversion"/>
  </si>
  <si>
    <t>변경사항</t>
    <phoneticPr fontId="1" type="noConversion"/>
  </si>
  <si>
    <t>수능최저학력기준</t>
    <phoneticPr fontId="1" type="noConversion"/>
  </si>
  <si>
    <t>2합 5 이내</t>
    <phoneticPr fontId="1" type="noConversion"/>
  </si>
  <si>
    <t>진로선택과목 반영</t>
    <phoneticPr fontId="1" type="noConversion"/>
  </si>
  <si>
    <t>교과별 3과목</t>
    <phoneticPr fontId="1" type="noConversion"/>
  </si>
  <si>
    <t>반영교과 5과목</t>
    <phoneticPr fontId="1" type="noConversion"/>
  </si>
  <si>
    <r>
      <t xml:space="preserve">*50% cut: 모집단위 별 등록한 인원의 </t>
    </r>
    <r>
      <rPr>
        <b/>
        <sz val="9"/>
        <color rgb="FFFF0000"/>
        <rFont val="맑은 고딕"/>
        <family val="3"/>
        <charset val="129"/>
        <scheme val="minor"/>
      </rPr>
      <t>50%에 해당하는</t>
    </r>
    <r>
      <rPr>
        <sz val="9"/>
        <color theme="1"/>
        <rFont val="맑은 고딕"/>
        <family val="3"/>
        <charset val="129"/>
        <scheme val="minor"/>
      </rPr>
      <t xml:space="preserve">(소수점 버림) 등수의 </t>
    </r>
    <r>
      <rPr>
        <b/>
        <sz val="9"/>
        <color rgb="FF0000CC"/>
        <rFont val="맑은 고딕"/>
        <family val="3"/>
        <charset val="129"/>
        <scheme val="minor"/>
      </rPr>
      <t>환산점수</t>
    </r>
    <r>
      <rPr>
        <sz val="9"/>
        <color theme="1"/>
        <rFont val="맑은 고딕"/>
        <family val="3"/>
        <charset val="129"/>
        <scheme val="minor"/>
      </rPr>
      <t xml:space="preserve">
 ex) </t>
    </r>
    <r>
      <rPr>
        <b/>
        <sz val="9"/>
        <color rgb="FFFF0000"/>
        <rFont val="맑은 고딕"/>
        <family val="3"/>
        <charset val="129"/>
        <scheme val="minor"/>
      </rPr>
      <t>9명</t>
    </r>
    <r>
      <rPr>
        <sz val="9"/>
        <color theme="1"/>
        <rFont val="맑은 고딕"/>
        <family val="3"/>
        <charset val="129"/>
        <scheme val="minor"/>
      </rPr>
      <t xml:space="preserve">을 모집하는 모집단위의 경우 등록한 인원 </t>
    </r>
    <r>
      <rPr>
        <b/>
        <sz val="9"/>
        <color rgb="FFFF0000"/>
        <rFont val="맑은 고딕"/>
        <family val="3"/>
        <charset val="129"/>
        <scheme val="minor"/>
      </rPr>
      <t>9명 중 4등</t>
    </r>
    <r>
      <rPr>
        <sz val="9"/>
        <color theme="1"/>
        <rFont val="맑은 고딕"/>
        <family val="3"/>
        <charset val="129"/>
        <scheme val="minor"/>
      </rPr>
      <t xml:space="preserve">(9×0.5=4.5)의 </t>
    </r>
    <r>
      <rPr>
        <b/>
        <sz val="9"/>
        <color rgb="FF0000CC"/>
        <rFont val="맑은 고딕"/>
        <family val="3"/>
        <charset val="129"/>
        <scheme val="minor"/>
      </rPr>
      <t>환산점수</t>
    </r>
    <r>
      <rPr>
        <sz val="9"/>
        <color theme="1"/>
        <rFont val="맑은 고딕"/>
        <family val="3"/>
        <charset val="129"/>
        <scheme val="minor"/>
      </rPr>
      <t xml:space="preserve">
*70% cut: 모집단위 별 등록한 인원의 </t>
    </r>
    <r>
      <rPr>
        <b/>
        <sz val="9"/>
        <color rgb="FFFF0000"/>
        <rFont val="맑은 고딕"/>
        <family val="3"/>
        <charset val="129"/>
        <scheme val="minor"/>
      </rPr>
      <t>70%에 해당하는</t>
    </r>
    <r>
      <rPr>
        <sz val="9"/>
        <color theme="1"/>
        <rFont val="맑은 고딕"/>
        <family val="3"/>
        <charset val="129"/>
        <scheme val="minor"/>
      </rPr>
      <t xml:space="preserve">(소수점 버림) 등수의 </t>
    </r>
    <r>
      <rPr>
        <b/>
        <sz val="9"/>
        <color rgb="FF0000CC"/>
        <rFont val="맑은 고딕"/>
        <family val="3"/>
        <charset val="129"/>
        <scheme val="minor"/>
      </rPr>
      <t>환산점수</t>
    </r>
    <r>
      <rPr>
        <sz val="9"/>
        <color theme="1"/>
        <rFont val="맑은 고딕"/>
        <family val="3"/>
        <charset val="129"/>
        <scheme val="minor"/>
      </rPr>
      <t xml:space="preserve">
 ex) </t>
    </r>
    <r>
      <rPr>
        <b/>
        <sz val="9"/>
        <color rgb="FFFF0000"/>
        <rFont val="맑은 고딕"/>
        <family val="3"/>
        <charset val="129"/>
        <scheme val="minor"/>
      </rPr>
      <t>9명</t>
    </r>
    <r>
      <rPr>
        <sz val="9"/>
        <color theme="1"/>
        <rFont val="맑은 고딕"/>
        <family val="3"/>
        <charset val="129"/>
        <scheme val="minor"/>
      </rPr>
      <t xml:space="preserve">을 모집하는 모집단위의 경우 등록한 인원 </t>
    </r>
    <r>
      <rPr>
        <b/>
        <sz val="9"/>
        <color rgb="FFFF0000"/>
        <rFont val="맑은 고딕"/>
        <family val="3"/>
        <charset val="129"/>
        <scheme val="minor"/>
      </rPr>
      <t>9명 중 6등</t>
    </r>
    <r>
      <rPr>
        <sz val="9"/>
        <color theme="1"/>
        <rFont val="맑은 고딕"/>
        <family val="3"/>
        <charset val="129"/>
        <scheme val="minor"/>
      </rPr>
      <t xml:space="preserve">(9×0.7=6.3)의 </t>
    </r>
    <r>
      <rPr>
        <b/>
        <sz val="9"/>
        <color rgb="FF0000CC"/>
        <rFont val="맑은 고딕"/>
        <family val="3"/>
        <charset val="129"/>
        <scheme val="minor"/>
      </rPr>
      <t>환산점수</t>
    </r>
    <phoneticPr fontId="1" type="noConversion"/>
  </si>
  <si>
    <t>기계공학과</t>
  </si>
  <si>
    <t>산업공학과</t>
  </si>
  <si>
    <t>화학공학과</t>
  </si>
  <si>
    <t>-</t>
  </si>
  <si>
    <t>첨단신소재공학과</t>
  </si>
  <si>
    <t>응용화학과</t>
  </si>
  <si>
    <t>환경안전공학과</t>
  </si>
  <si>
    <t>건설시스템공학과</t>
  </si>
  <si>
    <t>교통시스템공학과</t>
  </si>
  <si>
    <t>건축학과</t>
  </si>
  <si>
    <t>전자공학과</t>
  </si>
  <si>
    <t>지능형반도체공학과</t>
  </si>
  <si>
    <t>미래모빌리티공학과</t>
  </si>
  <si>
    <t>소프트웨어학과</t>
  </si>
  <si>
    <t>사이버보안학과</t>
  </si>
  <si>
    <t>디지털미디어학과</t>
  </si>
  <si>
    <t>수학과</t>
  </si>
  <si>
    <t>프런티어과학학부</t>
  </si>
  <si>
    <t>간호학과</t>
  </si>
  <si>
    <t>경영학과</t>
  </si>
  <si>
    <t>경영인텔리전스학과</t>
  </si>
  <si>
    <t>금융공학과</t>
  </si>
  <si>
    <t>국어국문학과</t>
  </si>
  <si>
    <t>영어영문학과</t>
  </si>
  <si>
    <t>불어불문학과</t>
  </si>
  <si>
    <t>사학과</t>
  </si>
  <si>
    <t>문화콘텐츠학과</t>
  </si>
  <si>
    <t>행정학과</t>
  </si>
  <si>
    <t>심리학과</t>
  </si>
  <si>
    <t>경제정치사회융합학부</t>
  </si>
  <si>
    <t>첨단바이오융합대학</t>
  </si>
  <si>
    <t>자유전공학부(자연)</t>
  </si>
  <si>
    <t>자유전공학부(인문)</t>
  </si>
  <si>
    <t>물리학과</t>
    <phoneticPr fontId="1" type="noConversion"/>
  </si>
  <si>
    <t>화학과</t>
    <phoneticPr fontId="1" type="noConversion"/>
  </si>
  <si>
    <t>생명과학과</t>
    <phoneticPr fontId="1" type="noConversion"/>
  </si>
  <si>
    <t>경제학과</t>
    <phoneticPr fontId="1" type="noConversion"/>
  </si>
  <si>
    <t>정치외교학과</t>
    <phoneticPr fontId="1" type="noConversion"/>
  </si>
  <si>
    <t>사회학과</t>
    <phoneticPr fontId="1" type="noConversion"/>
  </si>
  <si>
    <t>자연</t>
    <phoneticPr fontId="1" type="noConversion"/>
  </si>
  <si>
    <t>인문</t>
    <phoneticPr fontId="1" type="noConversion"/>
  </si>
  <si>
    <t>2025학년도</t>
    <phoneticPr fontId="1" type="noConversion"/>
  </si>
  <si>
    <t>2024학년도</t>
    <phoneticPr fontId="1" type="noConversion"/>
  </si>
  <si>
    <t>50% cut</t>
    <phoneticPr fontId="1" type="noConversion"/>
  </si>
  <si>
    <t>70% cut</t>
    <phoneticPr fontId="1" type="noConversion"/>
  </si>
  <si>
    <t>학생부교과(고교추천전형)
_최종등록자 기준</t>
    <phoneticPr fontId="1" type="noConversion"/>
  </si>
  <si>
    <r>
      <t>진로선택과목 입력</t>
    </r>
    <r>
      <rPr>
        <b/>
        <sz val="14"/>
        <color theme="0"/>
        <rFont val="맑은 고딕"/>
        <family val="3"/>
        <charset val="129"/>
        <scheme val="minor"/>
      </rPr>
      <t>(①성취도 높은 순, ②이수단위 높은 순)</t>
    </r>
    <phoneticPr fontId="1" type="noConversion"/>
  </si>
  <si>
    <t>의학과 제외</t>
    <phoneticPr fontId="1" type="noConversion"/>
  </si>
  <si>
    <t>미선발</t>
    <phoneticPr fontId="1" type="noConversion"/>
  </si>
  <si>
    <t>4합 6 이내</t>
    <phoneticPr fontId="1" type="noConversion"/>
  </si>
  <si>
    <t>의학과</t>
    <phoneticPr fontId="1" type="noConversion"/>
  </si>
  <si>
    <t>2026학년도</t>
    <phoneticPr fontId="1" type="noConversion"/>
  </si>
  <si>
    <t>-</t>
    <phoneticPr fontId="1" type="noConversion"/>
  </si>
  <si>
    <t>2024~2027학년도 학생부교과전형 변경사항</t>
    <phoneticPr fontId="1" type="noConversion"/>
  </si>
  <si>
    <t>2027
학년도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</si>
</sst>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0000CC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00CC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503D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0" fontId="21" fillId="0" borderId="0"/>
    <xf numFmtId="0" fontId="21" fillId="0" borderId="0"/>
    <xf numFmtId="0" fontId="20" fillId="0" borderId="0">
      <alignment vertical="center"/>
    </xf>
    <xf numFmtId="0" fontId="21" fillId="0" borderId="0"/>
  </cellStyleXfs>
  <cellXfs count="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>
      <alignment vertical="center"/>
    </xf>
    <xf numFmtId="0" fontId="0" fillId="18" borderId="0" xfId="0" applyFill="1">
      <alignment vertical="center"/>
    </xf>
    <xf numFmtId="0" fontId="0" fillId="5" borderId="0" xfId="0" applyFill="1">
      <alignment vertical="center"/>
    </xf>
    <xf numFmtId="0" fontId="0" fillId="17" borderId="0" xfId="0" applyFill="1">
      <alignment vertical="center"/>
    </xf>
    <xf numFmtId="0" fontId="0" fillId="22" borderId="1" xfId="0" applyFill="1" applyBorder="1" applyAlignment="1">
      <alignment horizontal="center" vertical="center"/>
    </xf>
    <xf numFmtId="0" fontId="17" fillId="0" borderId="0" xfId="0" applyFont="1">
      <alignment vertical="center"/>
    </xf>
    <xf numFmtId="0" fontId="19" fillId="10" borderId="31" xfId="0" applyFont="1" applyFill="1" applyBorder="1">
      <alignment vertical="center"/>
    </xf>
    <xf numFmtId="0" fontId="18" fillId="22" borderId="17" xfId="0" applyFont="1" applyFill="1" applyBorder="1" applyAlignment="1">
      <alignment horizontal="center" vertical="center"/>
    </xf>
    <xf numFmtId="0" fontId="18" fillId="22" borderId="18" xfId="0" applyFont="1" applyFill="1" applyBorder="1" applyAlignment="1">
      <alignment horizontal="center" vertical="center"/>
    </xf>
    <xf numFmtId="2" fontId="19" fillId="22" borderId="35" xfId="0" applyNumberFormat="1" applyFont="1" applyFill="1" applyBorder="1" applyAlignment="1">
      <alignment horizontal="center" vertical="center"/>
    </xf>
    <xf numFmtId="2" fontId="19" fillId="22" borderId="20" xfId="0" applyNumberFormat="1" applyFont="1" applyFill="1" applyBorder="1" applyAlignment="1">
      <alignment horizontal="center" vertical="center"/>
    </xf>
    <xf numFmtId="2" fontId="19" fillId="22" borderId="36" xfId="0" applyNumberFormat="1" applyFont="1" applyFill="1" applyBorder="1" applyAlignment="1">
      <alignment horizontal="center" vertical="center"/>
    </xf>
    <xf numFmtId="2" fontId="19" fillId="22" borderId="22" xfId="0" applyNumberFormat="1" applyFont="1" applyFill="1" applyBorder="1" applyAlignment="1">
      <alignment horizontal="center" vertical="center"/>
    </xf>
    <xf numFmtId="2" fontId="19" fillId="22" borderId="37" xfId="0" applyNumberFormat="1" applyFont="1" applyFill="1" applyBorder="1" applyAlignment="1">
      <alignment horizontal="center" vertical="center"/>
    </xf>
    <xf numFmtId="2" fontId="19" fillId="22" borderId="23" xfId="0" applyNumberFormat="1" applyFont="1" applyFill="1" applyBorder="1" applyAlignment="1">
      <alignment horizontal="center" vertical="center"/>
    </xf>
    <xf numFmtId="2" fontId="19" fillId="22" borderId="38" xfId="0" applyNumberFormat="1" applyFont="1" applyFill="1" applyBorder="1" applyAlignment="1">
      <alignment horizontal="center" vertical="center"/>
    </xf>
    <xf numFmtId="2" fontId="19" fillId="22" borderId="24" xfId="0" applyNumberFormat="1" applyFont="1" applyFill="1" applyBorder="1" applyAlignment="1">
      <alignment horizontal="center" vertical="center"/>
    </xf>
    <xf numFmtId="2" fontId="19" fillId="22" borderId="39" xfId="0" applyNumberFormat="1" applyFont="1" applyFill="1" applyBorder="1" applyAlignment="1">
      <alignment horizontal="center" vertical="center"/>
    </xf>
    <xf numFmtId="2" fontId="19" fillId="22" borderId="27" xfId="0" applyNumberFormat="1" applyFont="1" applyFill="1" applyBorder="1" applyAlignment="1">
      <alignment horizontal="center" vertical="center"/>
    </xf>
    <xf numFmtId="0" fontId="8" fillId="10" borderId="1" xfId="0" applyFon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hidden="1"/>
    </xf>
    <xf numFmtId="0" fontId="14" fillId="0" borderId="0" xfId="0" applyFont="1" applyProtection="1">
      <alignment vertical="center"/>
      <protection hidden="1"/>
    </xf>
    <xf numFmtId="0" fontId="8" fillId="13" borderId="1" xfId="0" applyFont="1" applyFill="1" applyBorder="1" applyAlignment="1" applyProtection="1">
      <alignment horizontal="center" vertical="center" wrapText="1"/>
      <protection hidden="1"/>
    </xf>
    <xf numFmtId="0" fontId="8" fillId="13" borderId="1" xfId="0" applyFont="1" applyFill="1" applyBorder="1" applyAlignment="1" applyProtection="1">
      <alignment horizontal="center" vertical="center"/>
      <protection hidden="1"/>
    </xf>
    <xf numFmtId="0" fontId="3" fillId="20" borderId="1" xfId="0" applyFont="1" applyFill="1" applyBorder="1" applyAlignment="1" applyProtection="1">
      <alignment horizontal="center" vertical="center"/>
      <protection hidden="1"/>
    </xf>
    <xf numFmtId="0" fontId="2" fillId="18" borderId="1" xfId="0" applyFont="1" applyFill="1" applyBorder="1" applyAlignment="1" applyProtection="1">
      <alignment horizontal="center" vertical="center"/>
      <protection hidden="1"/>
    </xf>
    <xf numFmtId="0" fontId="2" fillId="17" borderId="1" xfId="0" applyFont="1" applyFill="1" applyBorder="1" applyAlignment="1" applyProtection="1">
      <alignment horizontal="center" vertical="center"/>
      <protection hidden="1"/>
    </xf>
    <xf numFmtId="0" fontId="9" fillId="19" borderId="6" xfId="0" applyFont="1" applyFill="1" applyBorder="1" applyAlignment="1" applyProtection="1">
      <alignment horizontal="left" vertical="center" wrapText="1"/>
      <protection hidden="1"/>
    </xf>
    <xf numFmtId="0" fontId="9" fillId="19" borderId="2" xfId="0" applyFont="1" applyFill="1" applyBorder="1" applyAlignment="1" applyProtection="1">
      <alignment horizontal="left" vertical="center" wrapText="1"/>
      <protection hidden="1"/>
    </xf>
    <xf numFmtId="0" fontId="9" fillId="19" borderId="7" xfId="0" applyFont="1" applyFill="1" applyBorder="1" applyAlignment="1" applyProtection="1">
      <alignment horizontal="left" vertical="center" wrapText="1"/>
      <protection hidden="1"/>
    </xf>
    <xf numFmtId="0" fontId="14" fillId="0" borderId="0" xfId="0" applyFont="1" applyAlignment="1" applyProtection="1">
      <alignment horizontal="left" vertical="center" wrapText="1"/>
      <protection hidden="1"/>
    </xf>
    <xf numFmtId="0" fontId="14" fillId="0" borderId="9" xfId="0" applyFont="1" applyBorder="1" applyAlignment="1" applyProtection="1">
      <alignment horizontal="left" vertical="center" wrapText="1"/>
      <protection hidden="1"/>
    </xf>
    <xf numFmtId="0" fontId="6" fillId="8" borderId="3" xfId="0" applyFont="1" applyFill="1" applyBorder="1" applyAlignment="1" applyProtection="1">
      <alignment horizontal="center" vertical="center" wrapText="1"/>
      <protection hidden="1"/>
    </xf>
    <xf numFmtId="0" fontId="6" fillId="8" borderId="4" xfId="0" applyFont="1" applyFill="1" applyBorder="1" applyAlignment="1" applyProtection="1">
      <alignment horizontal="center" vertical="center" wrapText="1"/>
      <protection hidden="1"/>
    </xf>
    <xf numFmtId="0" fontId="7" fillId="12" borderId="1" xfId="0" applyFont="1" applyFill="1" applyBorder="1" applyAlignment="1" applyProtection="1">
      <alignment horizontal="center" vertical="center"/>
      <protection hidden="1"/>
    </xf>
    <xf numFmtId="0" fontId="4" fillId="7" borderId="1" xfId="0" applyFont="1" applyFill="1" applyBorder="1" applyAlignment="1" applyProtection="1">
      <alignment horizontal="center" vertical="center" wrapText="1"/>
      <protection hidden="1"/>
    </xf>
    <xf numFmtId="0" fontId="8" fillId="14" borderId="1" xfId="0" applyFont="1" applyFill="1" applyBorder="1" applyAlignment="1" applyProtection="1">
      <alignment horizontal="center" vertical="center"/>
      <protection hidden="1"/>
    </xf>
    <xf numFmtId="0" fontId="6" fillId="8" borderId="5" xfId="0" applyFont="1" applyFill="1" applyBorder="1" applyAlignment="1" applyProtection="1">
      <alignment horizontal="center" vertical="center" wrapText="1"/>
      <protection hidden="1"/>
    </xf>
    <xf numFmtId="0" fontId="7" fillId="9" borderId="1" xfId="0" applyFont="1" applyFill="1" applyBorder="1" applyAlignment="1" applyProtection="1">
      <alignment horizontal="center" vertical="center" shrinkToFit="1"/>
      <protection hidden="1"/>
    </xf>
    <xf numFmtId="0" fontId="6" fillId="16" borderId="3" xfId="0" applyFont="1" applyFill="1" applyBorder="1" applyAlignment="1" applyProtection="1">
      <alignment horizontal="center" vertical="center" wrapText="1"/>
      <protection hidden="1"/>
    </xf>
    <xf numFmtId="0" fontId="6" fillId="16" borderId="4" xfId="0" applyFont="1" applyFill="1" applyBorder="1" applyAlignment="1" applyProtection="1">
      <alignment horizontal="center" vertical="center" wrapText="1"/>
      <protection hidden="1"/>
    </xf>
    <xf numFmtId="0" fontId="6" fillId="16" borderId="5" xfId="0" applyFont="1" applyFill="1" applyBorder="1" applyAlignment="1" applyProtection="1">
      <alignment horizontal="center" vertical="center" wrapText="1"/>
      <protection hidden="1"/>
    </xf>
    <xf numFmtId="0" fontId="7" fillId="15" borderId="1" xfId="0" applyFont="1" applyFill="1" applyBorder="1" applyAlignment="1" applyProtection="1">
      <alignment horizontal="center" vertical="center" wrapText="1"/>
      <protection hidden="1"/>
    </xf>
    <xf numFmtId="0" fontId="6" fillId="11" borderId="3" xfId="0" applyFont="1" applyFill="1" applyBorder="1" applyAlignment="1" applyProtection="1">
      <alignment horizontal="center" vertical="center" wrapText="1"/>
      <protection hidden="1"/>
    </xf>
    <xf numFmtId="0" fontId="6" fillId="11" borderId="4" xfId="0" applyFont="1" applyFill="1" applyBorder="1" applyAlignment="1" applyProtection="1">
      <alignment horizontal="center" vertical="center" wrapText="1"/>
      <protection hidden="1"/>
    </xf>
    <xf numFmtId="0" fontId="6" fillId="11" borderId="5" xfId="0" applyFont="1" applyFill="1" applyBorder="1" applyAlignment="1" applyProtection="1">
      <alignment horizontal="center" vertical="center" wrapText="1"/>
      <protection hidden="1"/>
    </xf>
    <xf numFmtId="0" fontId="2" fillId="17" borderId="1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Protection="1">
      <alignment vertical="center"/>
      <protection hidden="1"/>
    </xf>
    <xf numFmtId="0" fontId="5" fillId="2" borderId="1" xfId="0" applyFont="1" applyFill="1" applyBorder="1" applyAlignment="1" applyProtection="1">
      <alignment horizontal="left" vertical="center"/>
      <protection hidden="1"/>
    </xf>
    <xf numFmtId="0" fontId="2" fillId="18" borderId="1" xfId="0" applyFont="1" applyFill="1" applyBorder="1" applyAlignment="1" applyProtection="1">
      <alignment horizontal="center" vertical="center"/>
      <protection hidden="1"/>
    </xf>
    <xf numFmtId="0" fontId="0" fillId="22" borderId="1" xfId="0" applyFill="1" applyBorder="1" applyAlignment="1">
      <alignment horizontal="center" vertical="center"/>
    </xf>
    <xf numFmtId="0" fontId="13" fillId="21" borderId="1" xfId="0" applyFont="1" applyFill="1" applyBorder="1" applyAlignment="1">
      <alignment horizontal="center" vertical="center"/>
    </xf>
    <xf numFmtId="0" fontId="18" fillId="22" borderId="14" xfId="0" applyFont="1" applyFill="1" applyBorder="1" applyAlignment="1">
      <alignment horizontal="center" vertical="center"/>
    </xf>
    <xf numFmtId="0" fontId="18" fillId="22" borderId="16" xfId="0" applyFont="1" applyFill="1" applyBorder="1" applyAlignment="1">
      <alignment horizontal="center" vertical="center"/>
    </xf>
    <xf numFmtId="0" fontId="18" fillId="22" borderId="14" xfId="0" applyFont="1" applyFill="1" applyBorder="1" applyAlignment="1">
      <alignment horizontal="center" vertical="center" wrapText="1"/>
    </xf>
    <xf numFmtId="0" fontId="18" fillId="22" borderId="15" xfId="0" applyFont="1" applyFill="1" applyBorder="1" applyAlignment="1">
      <alignment horizontal="center" vertical="center"/>
    </xf>
    <xf numFmtId="0" fontId="18" fillId="22" borderId="28" xfId="0" applyFont="1" applyFill="1" applyBorder="1" applyAlignment="1">
      <alignment horizontal="center" vertical="center"/>
    </xf>
    <xf numFmtId="0" fontId="18" fillId="22" borderId="17" xfId="0" applyFont="1" applyFill="1" applyBorder="1" applyAlignment="1">
      <alignment horizontal="center" vertical="center"/>
    </xf>
    <xf numFmtId="0" fontId="18" fillId="22" borderId="8" xfId="0" applyFont="1" applyFill="1" applyBorder="1" applyAlignment="1">
      <alignment horizontal="center" vertical="center"/>
    </xf>
    <xf numFmtId="0" fontId="18" fillId="22" borderId="29" xfId="0" applyFont="1" applyFill="1" applyBorder="1" applyAlignment="1">
      <alignment horizontal="center" vertical="center"/>
    </xf>
    <xf numFmtId="2" fontId="19" fillId="22" borderId="22" xfId="0" applyNumberFormat="1" applyFont="1" applyFill="1" applyBorder="1" applyAlignment="1">
      <alignment horizontal="center" vertical="center"/>
    </xf>
    <xf numFmtId="2" fontId="19" fillId="22" borderId="36" xfId="0" applyNumberFormat="1" applyFont="1" applyFill="1" applyBorder="1" applyAlignment="1">
      <alignment horizontal="center" vertical="center"/>
    </xf>
    <xf numFmtId="0" fontId="18" fillId="10" borderId="19" xfId="0" applyFont="1" applyFill="1" applyBorder="1" applyAlignment="1">
      <alignment horizontal="center" vertical="center"/>
    </xf>
    <xf numFmtId="0" fontId="18" fillId="10" borderId="21" xfId="0" applyFont="1" applyFill="1" applyBorder="1" applyAlignment="1">
      <alignment horizontal="center" vertical="center"/>
    </xf>
    <xf numFmtId="0" fontId="18" fillId="10" borderId="25" xfId="0" applyFont="1" applyFill="1" applyBorder="1" applyAlignment="1">
      <alignment horizontal="center" vertical="center"/>
    </xf>
    <xf numFmtId="0" fontId="19" fillId="10" borderId="11" xfId="0" applyFont="1" applyFill="1" applyBorder="1">
      <alignment vertical="center"/>
    </xf>
    <xf numFmtId="0" fontId="19" fillId="10" borderId="31" xfId="0" applyFont="1" applyFill="1" applyBorder="1">
      <alignment vertical="center"/>
    </xf>
    <xf numFmtId="0" fontId="19" fillId="10" borderId="12" xfId="0" applyFont="1" applyFill="1" applyBorder="1">
      <alignment vertical="center"/>
    </xf>
    <xf numFmtId="0" fontId="19" fillId="10" borderId="32" xfId="0" applyFont="1" applyFill="1" applyBorder="1">
      <alignment vertical="center"/>
    </xf>
    <xf numFmtId="0" fontId="19" fillId="10" borderId="26" xfId="0" applyFont="1" applyFill="1" applyBorder="1">
      <alignment vertical="center"/>
    </xf>
    <xf numFmtId="0" fontId="19" fillId="10" borderId="34" xfId="0" applyFont="1" applyFill="1" applyBorder="1">
      <alignment vertical="center"/>
    </xf>
    <xf numFmtId="0" fontId="19" fillId="10" borderId="10" xfId="0" applyFont="1" applyFill="1" applyBorder="1">
      <alignment vertical="center"/>
    </xf>
    <xf numFmtId="0" fontId="19" fillId="10" borderId="33" xfId="0" applyFont="1" applyFill="1" applyBorder="1">
      <alignment vertical="center"/>
    </xf>
    <xf numFmtId="0" fontId="19" fillId="10" borderId="13" xfId="0" applyFont="1" applyFill="1" applyBorder="1">
      <alignment vertical="center"/>
    </xf>
    <xf numFmtId="0" fontId="19" fillId="10" borderId="30" xfId="0" applyFont="1" applyFill="1" applyBorder="1">
      <alignment vertical="center"/>
    </xf>
    <xf numFmtId="0" fontId="19" fillId="10" borderId="31" xfId="0" applyFont="1" applyFill="1" applyBorder="1" applyAlignment="1">
      <alignment horizontal="left" vertical="center"/>
    </xf>
    <xf numFmtId="0" fontId="19" fillId="10" borderId="40" xfId="0" applyFont="1" applyFill="1" applyBorder="1" applyAlignment="1">
      <alignment horizontal="left" vertical="center"/>
    </xf>
    <xf numFmtId="0" fontId="19" fillId="10" borderId="11" xfId="0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 applyProtection="1">
      <alignment horizontal="center" vertical="center" wrapText="1"/>
      <protection hidden="1"/>
    </xf>
  </cellXfs>
  <cellStyles count="5">
    <cellStyle name="Normal" xfId="2" xr:uid="{405899FA-8E8B-44CA-AA17-8D04CA75B9DB}"/>
    <cellStyle name="Normal 2" xfId="4" xr:uid="{D5F19DDB-0131-4F02-9CF9-76142CE9AE58}"/>
    <cellStyle name="표준" xfId="0" builtinId="0"/>
    <cellStyle name="표준 2" xfId="1" xr:uid="{181F6FEC-6E7E-425F-A5B8-D2A942105DD4}"/>
    <cellStyle name="표준 3 2" xfId="3" xr:uid="{99C17A62-BC6D-444C-B08F-9CA6E868E536}"/>
  </cellStyles>
  <dxfs count="0"/>
  <tableStyles count="0" defaultTableStyle="TableStyleMedium2" defaultPivotStyle="PivotStyleLight16"/>
  <colors>
    <mruColors>
      <color rgb="FFCCECFF"/>
      <color rgb="FF0000FF"/>
      <color rgb="FF503D00"/>
      <color rgb="FF99CCFF"/>
      <color rgb="FFFF7C80"/>
      <color rgb="FFFFCCCC"/>
      <color rgb="FF6600CC"/>
      <color rgb="FF6600FF"/>
      <color rgb="FFCC99FF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20</xdr:col>
      <xdr:colOff>0</xdr:colOff>
      <xdr:row>31</xdr:row>
      <xdr:rowOff>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47A64FAC-6BB5-4F58-AB5E-8E1DD3EBC5E1}"/>
            </a:ext>
          </a:extLst>
        </xdr:cNvPr>
        <xdr:cNvSpPr/>
      </xdr:nvSpPr>
      <xdr:spPr>
        <a:xfrm>
          <a:off x="6667500" y="0"/>
          <a:ext cx="6667500" cy="7686675"/>
        </a:xfrm>
        <a:prstGeom prst="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0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2027</a:t>
          </a:r>
          <a:r>
            <a:rPr lang="ko-KR" altLang="en-US" sz="20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학년도 아주대학교 교과전형 성적계산기</a:t>
          </a:r>
          <a:endParaRPr lang="en-US" altLang="ko-KR" sz="20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ctr"/>
          <a:r>
            <a:rPr lang="ko-KR" altLang="en-US" sz="16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사용법 안내</a:t>
          </a:r>
          <a:r>
            <a:rPr lang="en-US" altLang="ko-KR" sz="16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6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순서대로 진행 하세요</a:t>
          </a:r>
          <a:r>
            <a:rPr lang="en-US" altLang="ko-KR" sz="16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.)</a:t>
          </a:r>
          <a:r>
            <a:rPr lang="ko-KR" altLang="en-US" sz="1600">
              <a:solidFill>
                <a:sysClr val="windowText" lastClr="000000"/>
              </a:solidFill>
              <a:latin typeface="+mj-ea"/>
              <a:ea typeface="+mj-ea"/>
            </a:rPr>
            <a:t> </a:t>
          </a:r>
          <a:endParaRPr lang="en-US" altLang="ko-KR" sz="1600">
            <a:solidFill>
              <a:sysClr val="windowText" lastClr="000000"/>
            </a:solidFill>
            <a:latin typeface="+mj-ea"/>
            <a:ea typeface="+mj-ea"/>
          </a:endParaRPr>
        </a:p>
        <a:p>
          <a:pPr algn="ctr"/>
          <a:endParaRPr lang="en-US" altLang="ko-KR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endParaRPr lang="en-US" altLang="ko-KR" sz="1050">
            <a:solidFill>
              <a:sysClr val="windowText" lastClr="000000"/>
            </a:solidFill>
            <a:latin typeface="+mj-ea"/>
            <a:ea typeface="+mj-ea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105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105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9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105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105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  <a:p>
          <a:pPr algn="ctr"/>
          <a:r>
            <a:rPr lang="en-US" altLang="ko-KR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〈〈〈 </a:t>
          </a:r>
          <a:r>
            <a:rPr lang="ko-KR" altLang="en-US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본인 교과등급 및 성취도 입력   </a:t>
          </a:r>
          <a:r>
            <a:rPr lang="en-US" altLang="ko-KR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|</a:t>
          </a:r>
          <a:r>
            <a:rPr lang="ko-KR" altLang="en-US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  최근 </a:t>
          </a:r>
          <a:r>
            <a:rPr lang="en-US" altLang="ko-KR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3</a:t>
          </a:r>
          <a:r>
            <a:rPr lang="ko-KR" altLang="en-US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개 학년도 전형결과</a:t>
          </a:r>
          <a:r>
            <a:rPr lang="en-US" altLang="ko-KR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en-US" altLang="ko-KR" sz="16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〉</a:t>
          </a:r>
          <a:r>
            <a:rPr lang="en-US" altLang="ko-KR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〉〉</a:t>
          </a:r>
          <a:endParaRPr lang="en-US" altLang="ko-KR" sz="16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endParaRPr lang="en-US" altLang="ko-KR" sz="8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1.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진로선택과목 이수단위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성취도 입력</a:t>
          </a:r>
          <a:endParaRPr lang="en-US" altLang="ko-KR" sz="11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-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국어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수학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영어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과학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사회 교과의 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5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개 과목 이내로 입력</a:t>
          </a:r>
          <a:endParaRPr lang="en-US" altLang="ko-KR" sz="1000" b="0" i="0" u="none" strike="noStrike" baseline="0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-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① 성취도 높은 순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② 이수단위 높은 순 으로 입력</a:t>
          </a:r>
          <a:endParaRPr lang="en-US" altLang="ko-KR" sz="1000" b="0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endParaRPr lang="en-US" altLang="ko-KR" sz="8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2.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공통과목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일반선택과목 국어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수학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영어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사회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과학</a:t>
          </a:r>
          <a:r>
            <a:rPr lang="ko-KR" altLang="en-US" sz="1100" b="1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교과의 이수단위</a:t>
          </a:r>
          <a:r>
            <a:rPr lang="en-US" altLang="ko-KR" sz="1100" b="1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</a:t>
          </a:r>
          <a:r>
            <a:rPr lang="ko-KR" altLang="en-US" sz="1100" b="1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등급 입력</a:t>
          </a:r>
          <a:endParaRPr lang="en-US" altLang="ko-KR" sz="11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000" b="0">
              <a:solidFill>
                <a:sysClr val="windowText" lastClr="000000"/>
              </a:solidFill>
              <a:latin typeface="+mj-ea"/>
              <a:ea typeface="+mj-ea"/>
            </a:rPr>
            <a:t> - </a:t>
          </a:r>
          <a:r>
            <a:rPr lang="ko-KR" altLang="en-US" sz="1000" b="0">
              <a:solidFill>
                <a:sysClr val="windowText" lastClr="000000"/>
              </a:solidFill>
              <a:latin typeface="+mj-ea"/>
              <a:ea typeface="+mj-ea"/>
            </a:rPr>
            <a:t>등급이 없는 과목 중 진로선택이 아닌 과목은 미입력</a:t>
          </a:r>
          <a:endParaRPr lang="en-US" altLang="ko-KR" sz="1000" b="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endParaRPr lang="en-US" altLang="ko-KR" sz="8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3.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출결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미인정 결석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횟수</a:t>
          </a:r>
          <a:r>
            <a:rPr lang="ko-KR" altLang="en-US" sz="1100" b="1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입력은 실기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/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실적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체육우수자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축구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전형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만 해당</a:t>
          </a:r>
          <a:endParaRPr lang="en-US" altLang="ko-KR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endParaRPr lang="en-US" altLang="ko-KR" sz="8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4.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상단의 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'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환산점수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'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를 확인 </a:t>
          </a:r>
          <a:endParaRPr lang="en-US" altLang="ko-KR" sz="11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ko-KR" altLang="en-US" sz="1000">
              <a:solidFill>
                <a:sysClr val="windowText" lastClr="000000"/>
              </a:solidFill>
              <a:latin typeface="+mj-ea"/>
              <a:ea typeface="+mj-ea"/>
            </a:rPr>
            <a:t> 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* 문의사항이 있거나 오류가 확인된 경우 아주대학교 입학처로 문의해주세요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.</a:t>
          </a:r>
          <a:r>
            <a:rPr lang="ko-KR" altLang="en-US" sz="1000">
              <a:solidFill>
                <a:sysClr val="windowText" lastClr="000000"/>
              </a:solidFill>
              <a:latin typeface="+mj-ea"/>
              <a:ea typeface="+mj-ea"/>
            </a:rPr>
            <a:t> </a:t>
          </a:r>
          <a:endParaRPr lang="en-US" altLang="ko-KR" sz="10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endParaRPr lang="en-US" altLang="ko-KR" sz="800" b="0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5.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반영비율</a:t>
          </a:r>
          <a:endParaRPr lang="en-US" altLang="ko-KR" sz="11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-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학생부교과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고교추천전형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은 반영비율 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100%(100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점 만점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endParaRPr lang="en-US" altLang="ko-KR" sz="1000" b="0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- 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논술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논술우수자전형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은 반영비율 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20%(20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점 만점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 </a:t>
          </a:r>
        </a:p>
        <a:p>
          <a:pPr algn="l"/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- 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실기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/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실적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체육우수자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축구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전형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은 반영비율 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5%(5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점 만점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algn="l"/>
          <a:endParaRPr lang="en-US" altLang="ko-KR" sz="800" b="0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연락처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 031-219-3200, 3201, 3202</a:t>
          </a:r>
        </a:p>
        <a:p>
          <a:pPr algn="l"/>
          <a:r>
            <a:rPr lang="ko-KR" altLang="en-US" sz="1000">
              <a:solidFill>
                <a:sysClr val="windowText" lastClr="000000"/>
              </a:solidFill>
              <a:latin typeface="+mj-ea"/>
              <a:ea typeface="+mj-ea"/>
            </a:rPr>
            <a:t>문의시간</a:t>
          </a:r>
          <a:r>
            <a:rPr lang="en-US" altLang="ko-KR" sz="1000">
              <a:solidFill>
                <a:sysClr val="windowText" lastClr="000000"/>
              </a:solidFill>
              <a:latin typeface="+mj-ea"/>
              <a:ea typeface="+mj-ea"/>
            </a:rPr>
            <a:t>)</a:t>
          </a:r>
          <a:r>
            <a:rPr lang="en-US" altLang="ko-KR" sz="1000" baseline="0">
              <a:solidFill>
                <a:sysClr val="windowText" lastClr="000000"/>
              </a:solidFill>
              <a:latin typeface="+mj-ea"/>
              <a:ea typeface="+mj-ea"/>
            </a:rPr>
            <a:t> </a:t>
          </a:r>
          <a:r>
            <a:rPr lang="ko-KR" altLang="en-US" sz="1000" baseline="0">
              <a:solidFill>
                <a:sysClr val="windowText" lastClr="000000"/>
              </a:solidFill>
              <a:latin typeface="+mj-ea"/>
              <a:ea typeface="+mj-ea"/>
            </a:rPr>
            <a:t>평일</a:t>
          </a:r>
          <a:r>
            <a:rPr lang="en-US" altLang="ko-KR" sz="1000" baseline="0">
              <a:solidFill>
                <a:sysClr val="windowText" lastClr="000000"/>
              </a:solidFill>
              <a:latin typeface="+mj-ea"/>
              <a:ea typeface="+mj-ea"/>
            </a:rPr>
            <a:t>(</a:t>
          </a:r>
          <a:r>
            <a:rPr lang="ko-KR" altLang="en-US" sz="1000" baseline="0">
              <a:solidFill>
                <a:sysClr val="windowText" lastClr="000000"/>
              </a:solidFill>
              <a:latin typeface="+mj-ea"/>
              <a:ea typeface="+mj-ea"/>
            </a:rPr>
            <a:t>월</a:t>
          </a:r>
          <a:r>
            <a:rPr lang="en-US" altLang="ko-KR" sz="1000" baseline="0">
              <a:solidFill>
                <a:sysClr val="windowText" lastClr="000000"/>
              </a:solidFill>
              <a:latin typeface="+mj-ea"/>
              <a:ea typeface="+mj-ea"/>
            </a:rPr>
            <a:t>~</a:t>
          </a:r>
          <a:r>
            <a:rPr lang="ko-KR" altLang="en-US" sz="1000" baseline="0">
              <a:solidFill>
                <a:sysClr val="windowText" lastClr="000000"/>
              </a:solidFill>
              <a:latin typeface="+mj-ea"/>
              <a:ea typeface="+mj-ea"/>
            </a:rPr>
            <a:t>금</a:t>
          </a:r>
          <a:r>
            <a:rPr lang="en-US" altLang="ko-KR" sz="1000" baseline="0">
              <a:solidFill>
                <a:sysClr val="windowText" lastClr="000000"/>
              </a:solidFill>
              <a:latin typeface="+mj-ea"/>
              <a:ea typeface="+mj-ea"/>
            </a:rPr>
            <a:t>) 09:00~18:00</a:t>
          </a:r>
        </a:p>
        <a:p>
          <a:pPr algn="l"/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* 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점심시간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(12:00~13:00)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과 근무외 시간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(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오전 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9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시 전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, 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오후 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6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시 후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)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은 직원이 부재하여 통화가 어렵습니다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.</a:t>
          </a:r>
          <a:endParaRPr lang="ko-KR" altLang="en-US" sz="1000">
            <a:solidFill>
              <a:srgbClr val="FF0000"/>
            </a:solidFill>
            <a:latin typeface="+mj-ea"/>
            <a:ea typeface="+mj-ea"/>
          </a:endParaRPr>
        </a:p>
      </xdr:txBody>
    </xdr:sp>
    <xdr:clientData/>
  </xdr:twoCellAnchor>
  <xdr:twoCellAnchor editAs="oneCell">
    <xdr:from>
      <xdr:col>20</xdr:col>
      <xdr:colOff>1</xdr:colOff>
      <xdr:row>3</xdr:row>
      <xdr:rowOff>0</xdr:rowOff>
    </xdr:from>
    <xdr:to>
      <xdr:col>27</xdr:col>
      <xdr:colOff>20108</xdr:colOff>
      <xdr:row>31</xdr:row>
      <xdr:rowOff>19050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936E140-38FF-4F5E-A925-8D9ED95E3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1" y="825500"/>
          <a:ext cx="4900082" cy="6947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228600</xdr:colOff>
      <xdr:row>3</xdr:row>
      <xdr:rowOff>28575</xdr:rowOff>
    </xdr:from>
    <xdr:to>
      <xdr:col>18</xdr:col>
      <xdr:colOff>358140</xdr:colOff>
      <xdr:row>7</xdr:row>
      <xdr:rowOff>150495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DC948B1-4A07-44BF-B522-5E96D4218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62850" y="857250"/>
          <a:ext cx="4796790" cy="15887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4</xdr:row>
      <xdr:rowOff>0</xdr:rowOff>
    </xdr:from>
    <xdr:to>
      <xdr:col>15</xdr:col>
      <xdr:colOff>129540</xdr:colOff>
      <xdr:row>9</xdr:row>
      <xdr:rowOff>7620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BB85A09-9FBF-70CB-56C1-BB1AA9C6F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6960" y="883920"/>
          <a:ext cx="4823460" cy="1577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33131</xdr:colOff>
      <xdr:row>0</xdr:row>
      <xdr:rowOff>0</xdr:rowOff>
    </xdr:from>
    <xdr:to>
      <xdr:col>18</xdr:col>
      <xdr:colOff>99806</xdr:colOff>
      <xdr:row>39</xdr:row>
      <xdr:rowOff>9525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1A8A34B-8AA6-F8CE-23A4-841A31A92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7414" y="0"/>
          <a:ext cx="5433805" cy="84577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08F93-3D24-4819-B998-E7096520B421}">
  <sheetPr>
    <pageSetUpPr fitToPage="1"/>
  </sheetPr>
  <dimension ref="A1:AB31"/>
  <sheetViews>
    <sheetView tabSelected="1" zoomScale="95" zoomScaleNormal="95" workbookViewId="0">
      <selection sqref="A1:A4"/>
    </sheetView>
  </sheetViews>
  <sheetFormatPr defaultRowHeight="17.399999999999999" x14ac:dyDescent="0.4"/>
  <cols>
    <col min="27" max="27" width="11.59765625" customWidth="1"/>
  </cols>
  <sheetData>
    <row r="1" spans="1:28" ht="21.9" customHeight="1" x14ac:dyDescent="0.4">
      <c r="A1" s="84" t="s">
        <v>93</v>
      </c>
      <c r="B1" s="43" t="s">
        <v>8</v>
      </c>
      <c r="C1" s="43"/>
      <c r="D1" s="43"/>
      <c r="E1" s="47" t="s">
        <v>9</v>
      </c>
      <c r="F1" s="47"/>
      <c r="G1" s="47"/>
      <c r="H1" s="36" t="s">
        <v>10</v>
      </c>
      <c r="I1" s="36"/>
      <c r="J1" s="36"/>
      <c r="K1" s="24"/>
      <c r="L1" s="24"/>
      <c r="M1" s="24"/>
      <c r="N1" s="24"/>
      <c r="O1" s="24"/>
      <c r="P1" s="24"/>
      <c r="Q1" s="24"/>
      <c r="R1" s="24"/>
      <c r="S1" s="24"/>
      <c r="T1" s="24"/>
      <c r="U1" s="34" t="s">
        <v>38</v>
      </c>
      <c r="V1" s="34"/>
      <c r="W1" s="34"/>
      <c r="X1" s="34"/>
      <c r="Y1" s="34"/>
      <c r="Z1" s="34"/>
      <c r="AA1" s="34"/>
      <c r="AB1" s="25"/>
    </row>
    <row r="2" spans="1:28" ht="21.9" customHeight="1" x14ac:dyDescent="0.4">
      <c r="A2" s="84"/>
      <c r="B2" s="44"/>
      <c r="C2" s="44"/>
      <c r="D2" s="44"/>
      <c r="E2" s="48"/>
      <c r="F2" s="48"/>
      <c r="G2" s="48"/>
      <c r="H2" s="37"/>
      <c r="I2" s="37"/>
      <c r="J2" s="37"/>
      <c r="K2" s="24"/>
      <c r="L2" s="24"/>
      <c r="M2" s="24"/>
      <c r="N2" s="24"/>
      <c r="O2" s="24"/>
      <c r="P2" s="24"/>
      <c r="Q2" s="24"/>
      <c r="R2" s="24"/>
      <c r="S2" s="24"/>
      <c r="T2" s="24"/>
      <c r="U2" s="34"/>
      <c r="V2" s="34"/>
      <c r="W2" s="34"/>
      <c r="X2" s="34"/>
      <c r="Y2" s="34"/>
      <c r="Z2" s="34"/>
      <c r="AA2" s="34"/>
      <c r="AB2" s="25"/>
    </row>
    <row r="3" spans="1:28" ht="21.6" thickBot="1" x14ac:dyDescent="0.45">
      <c r="A3" s="84"/>
      <c r="B3" s="45" t="s">
        <v>12</v>
      </c>
      <c r="C3" s="45"/>
      <c r="D3" s="45"/>
      <c r="E3" s="49" t="s">
        <v>12</v>
      </c>
      <c r="F3" s="49"/>
      <c r="G3" s="49"/>
      <c r="H3" s="41" t="s">
        <v>12</v>
      </c>
      <c r="I3" s="41"/>
      <c r="J3" s="41"/>
      <c r="K3" s="24"/>
      <c r="L3" s="24"/>
      <c r="M3" s="24"/>
      <c r="N3" s="24"/>
      <c r="O3" s="24"/>
      <c r="P3" s="24"/>
      <c r="Q3" s="24"/>
      <c r="R3" s="24"/>
      <c r="S3" s="24"/>
      <c r="T3" s="24"/>
      <c r="U3" s="35"/>
      <c r="V3" s="35"/>
      <c r="W3" s="35"/>
      <c r="X3" s="35"/>
      <c r="Y3" s="35"/>
      <c r="Z3" s="35"/>
      <c r="AA3" s="35"/>
      <c r="AB3" s="24"/>
    </row>
    <row r="4" spans="1:28" ht="33" x14ac:dyDescent="0.4">
      <c r="A4" s="84"/>
      <c r="B4" s="46" t="str">
        <f>IFERROR(계산!D2,"성적 입력 필요")</f>
        <v>성적 입력 필요</v>
      </c>
      <c r="C4" s="46"/>
      <c r="D4" s="46"/>
      <c r="E4" s="38" t="str">
        <f>IFERROR(계산!E2,"성적 입력 필요")</f>
        <v>성적 입력 필요</v>
      </c>
      <c r="F4" s="38"/>
      <c r="G4" s="38"/>
      <c r="H4" s="42" t="str">
        <f>IFERROR(IF(E5="","미인정 결석 입력 필요",계산!F2),"성적 입력 필요")</f>
        <v>성적 입력 필요</v>
      </c>
      <c r="I4" s="42"/>
      <c r="J4" s="42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1:28" ht="24.9" customHeight="1" x14ac:dyDescent="0.4">
      <c r="A5" s="39" t="s">
        <v>13</v>
      </c>
      <c r="B5" s="39"/>
      <c r="C5" s="39"/>
      <c r="D5" s="26" t="s">
        <v>14</v>
      </c>
      <c r="E5" s="21">
        <v>1</v>
      </c>
      <c r="F5" s="27" t="s">
        <v>15</v>
      </c>
      <c r="G5" s="40" t="s">
        <v>16</v>
      </c>
      <c r="H5" s="40"/>
      <c r="I5" s="40"/>
      <c r="J5" s="28">
        <f>계산!G2</f>
        <v>1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</row>
    <row r="6" spans="1:28" ht="30" customHeight="1" x14ac:dyDescent="0.4">
      <c r="A6" s="31" t="s">
        <v>31</v>
      </c>
      <c r="B6" s="32"/>
      <c r="C6" s="32"/>
      <c r="D6" s="32"/>
      <c r="E6" s="32"/>
      <c r="F6" s="32"/>
      <c r="G6" s="32"/>
      <c r="H6" s="32"/>
      <c r="I6" s="32"/>
      <c r="J6" s="33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</row>
    <row r="7" spans="1:28" ht="27.6" x14ac:dyDescent="0.4">
      <c r="A7" s="51" t="s">
        <v>85</v>
      </c>
      <c r="B7" s="51"/>
      <c r="C7" s="51"/>
      <c r="D7" s="51"/>
      <c r="E7" s="51"/>
      <c r="F7" s="51"/>
      <c r="G7" s="51"/>
      <c r="H7" s="51"/>
      <c r="I7" s="51"/>
      <c r="J7" s="51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x14ac:dyDescent="0.4">
      <c r="A8" s="53">
        <v>1</v>
      </c>
      <c r="B8" s="53"/>
      <c r="C8" s="53">
        <v>2</v>
      </c>
      <c r="D8" s="53"/>
      <c r="E8" s="53">
        <v>3</v>
      </c>
      <c r="F8" s="53"/>
      <c r="G8" s="53">
        <v>4</v>
      </c>
      <c r="H8" s="53"/>
      <c r="I8" s="53">
        <v>5</v>
      </c>
      <c r="J8" s="5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</row>
    <row r="9" spans="1:28" x14ac:dyDescent="0.4">
      <c r="A9" s="29" t="s">
        <v>1</v>
      </c>
      <c r="B9" s="29" t="s">
        <v>21</v>
      </c>
      <c r="C9" s="29" t="s">
        <v>1</v>
      </c>
      <c r="D9" s="29" t="s">
        <v>21</v>
      </c>
      <c r="E9" s="29" t="s">
        <v>1</v>
      </c>
      <c r="F9" s="29" t="s">
        <v>21</v>
      </c>
      <c r="G9" s="29" t="s">
        <v>1</v>
      </c>
      <c r="H9" s="29" t="s">
        <v>21</v>
      </c>
      <c r="I9" s="29" t="s">
        <v>1</v>
      </c>
      <c r="J9" s="29" t="s">
        <v>21</v>
      </c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</row>
    <row r="10" spans="1:28" x14ac:dyDescent="0.4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</row>
    <row r="11" spans="1:28" ht="27.6" x14ac:dyDescent="0.4">
      <c r="A11" s="52" t="s">
        <v>17</v>
      </c>
      <c r="B11" s="52"/>
      <c r="C11" s="52"/>
      <c r="D11" s="52"/>
      <c r="E11" s="52"/>
      <c r="F11" s="52"/>
      <c r="G11" s="52"/>
      <c r="H11" s="52"/>
      <c r="I11" s="52"/>
      <c r="J11" s="52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</row>
    <row r="12" spans="1:28" x14ac:dyDescent="0.4">
      <c r="A12" s="50" t="s">
        <v>3</v>
      </c>
      <c r="B12" s="50"/>
      <c r="C12" s="50" t="s">
        <v>4</v>
      </c>
      <c r="D12" s="50"/>
      <c r="E12" s="50" t="s">
        <v>5</v>
      </c>
      <c r="F12" s="50"/>
      <c r="G12" s="50" t="s">
        <v>6</v>
      </c>
      <c r="H12" s="50"/>
      <c r="I12" s="50" t="s">
        <v>7</v>
      </c>
      <c r="J12" s="50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</row>
    <row r="13" spans="1:28" x14ac:dyDescent="0.4">
      <c r="A13" s="30" t="s">
        <v>1</v>
      </c>
      <c r="B13" s="30" t="s">
        <v>2</v>
      </c>
      <c r="C13" s="30" t="s">
        <v>1</v>
      </c>
      <c r="D13" s="30" t="s">
        <v>2</v>
      </c>
      <c r="E13" s="30" t="s">
        <v>1</v>
      </c>
      <c r="F13" s="30" t="s">
        <v>2</v>
      </c>
      <c r="G13" s="30" t="s">
        <v>1</v>
      </c>
      <c r="H13" s="30" t="s">
        <v>2</v>
      </c>
      <c r="I13" s="30" t="s">
        <v>1</v>
      </c>
      <c r="J13" s="30" t="s">
        <v>2</v>
      </c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</row>
    <row r="14" spans="1:28" x14ac:dyDescent="0.4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</row>
    <row r="15" spans="1:28" x14ac:dyDescent="0.4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</row>
    <row r="16" spans="1:28" x14ac:dyDescent="0.4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</row>
    <row r="17" spans="1:28" x14ac:dyDescent="0.4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</row>
    <row r="18" spans="1:28" x14ac:dyDescent="0.4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</row>
    <row r="19" spans="1:28" x14ac:dyDescent="0.4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</row>
    <row r="20" spans="1:28" x14ac:dyDescent="0.4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</row>
    <row r="21" spans="1:28" x14ac:dyDescent="0.4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1:28" x14ac:dyDescent="0.4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</row>
    <row r="23" spans="1:28" x14ac:dyDescent="0.4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</row>
    <row r="24" spans="1:28" x14ac:dyDescent="0.4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</row>
    <row r="25" spans="1:28" x14ac:dyDescent="0.4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</row>
    <row r="26" spans="1:28" x14ac:dyDescent="0.4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</row>
    <row r="27" spans="1:28" x14ac:dyDescent="0.4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</row>
    <row r="28" spans="1:28" x14ac:dyDescent="0.4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</row>
    <row r="29" spans="1:28" x14ac:dyDescent="0.4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</row>
    <row r="30" spans="1:28" x14ac:dyDescent="0.4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</row>
    <row r="31" spans="1:28" x14ac:dyDescent="0.4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</row>
  </sheetData>
  <sheetProtection algorithmName="SHA-512" hashValue="s5SsrQVEq7VzMFUvwyeMqOmks3Z16AALpMQsQKs4BWevYi+ONZSElYOo+7eylkG6Kga6YeW8EFnkaPiy1tXvoQ==" saltValue="FlypCi03j1oOvM39Wgvyxw==" spinCount="100000" sheet="1" objects="1" scenarios="1"/>
  <mergeCells count="26">
    <mergeCell ref="A7:J7"/>
    <mergeCell ref="A11:J11"/>
    <mergeCell ref="A8:B8"/>
    <mergeCell ref="C8:D8"/>
    <mergeCell ref="E8:F8"/>
    <mergeCell ref="G8:H8"/>
    <mergeCell ref="I8:J8"/>
    <mergeCell ref="A12:B12"/>
    <mergeCell ref="C12:D12"/>
    <mergeCell ref="E12:F12"/>
    <mergeCell ref="G12:H12"/>
    <mergeCell ref="I12:J12"/>
    <mergeCell ref="A6:J6"/>
    <mergeCell ref="U1:AA3"/>
    <mergeCell ref="H1:J2"/>
    <mergeCell ref="E4:G4"/>
    <mergeCell ref="A5:C5"/>
    <mergeCell ref="G5:I5"/>
    <mergeCell ref="H3:J3"/>
    <mergeCell ref="H4:J4"/>
    <mergeCell ref="A1:A4"/>
    <mergeCell ref="B1:D2"/>
    <mergeCell ref="B3:D3"/>
    <mergeCell ref="B4:D4"/>
    <mergeCell ref="E1:G2"/>
    <mergeCell ref="E3:G3"/>
  </mergeCells>
  <phoneticPr fontId="1" type="noConversion"/>
  <dataValidations count="2">
    <dataValidation type="list" allowBlank="1" showInputMessage="1" showErrorMessage="1" sqref="B10 D10 F10 H10 J10" xr:uid="{DC3030AE-4A09-42F6-BD40-72AF61BA8B20}">
      <formula1>"A,B,C"</formula1>
    </dataValidation>
    <dataValidation type="list" allowBlank="1" showInputMessage="1" showErrorMessage="1" sqref="B14:B31 D14:D31 F14:F31 H14:H31 J14:J31" xr:uid="{08A46959-BC7F-421A-9C73-A825620AF831}">
      <formula1>"1,2,3,4,5,6,7,8,9"</formula1>
    </dataValidation>
  </dataValidations>
  <pageMargins left="0.7" right="0.7" top="0.75" bottom="0.75" header="0.3" footer="0.3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3169C-36F6-4D8F-AF3A-03861397D10D}">
  <dimension ref="A1:T28"/>
  <sheetViews>
    <sheetView workbookViewId="0">
      <selection activeCell="E2" sqref="E2"/>
    </sheetView>
  </sheetViews>
  <sheetFormatPr defaultRowHeight="17.399999999999999" x14ac:dyDescent="0.4"/>
  <sheetData>
    <row r="1" spans="1:20" x14ac:dyDescent="0.4">
      <c r="A1" t="s">
        <v>22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11</v>
      </c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</row>
    <row r="2" spans="1:20" x14ac:dyDescent="0.4">
      <c r="A2">
        <f>IF(COUNTA('학생부 입력 및 결과'!A10,'학생부 입력 및 결과'!C10,'학생부 입력 및 결과'!E10,'학생부 입력 및 결과'!G10,'학생부 입력 및 결과'!I10,'학생부 입력 및 결과'!A14:A31,'학생부 입력 및 결과'!C14:C31,'학생부 입력 및 결과'!E14:E31,'학생부 입력 및 결과'!G14:G31,'학생부 입력 및 결과'!I14:I31)=COUNTA('학생부 입력 및 결과'!B10,'학생부 입력 및 결과'!D10,'학생부 입력 및 결과'!F10,'학생부 입력 및 결과'!H10,'학생부 입력 및 결과'!J10,'학생부 입력 및 결과'!B14:B31,'학생부 입력 및 결과'!D14:D31,'학생부 입력 및 결과'!F14:F31,'학생부 입력 및 결과'!H14:H31,'학생부 입력 및 결과'!J14:J31),SUM('학생부 입력 및 결과'!A10,'학생부 입력 및 결과'!C10,'학생부 입력 및 결과'!E10,'학생부 입력 및 결과'!G10,'학생부 입력 및 결과'!I10,SUM('학생부 입력 및 결과'!A14:A31),SUM('학생부 입력 및 결과'!C14:C31),SUM('학생부 입력 및 결과'!E14:E31),SUM('학생부 입력 및 결과'!G14:G31),SUM('학생부 입력 및 결과'!I14:I31)),"")</f>
        <v>0</v>
      </c>
      <c r="B2">
        <f>SUM(SUM(A7:E7),SUM(A11:E28))</f>
        <v>0</v>
      </c>
      <c r="C2" t="e">
        <f>B2/A2</f>
        <v>#DIV/0!</v>
      </c>
      <c r="D2" t="e">
        <f>C2</f>
        <v>#DIV/0!</v>
      </c>
      <c r="E2" t="e">
        <f>C2*0.2</f>
        <v>#DIV/0!</v>
      </c>
      <c r="F2" t="e">
        <f>C2*0.04+INDEX($N$5:$N$9,MATCH('학생부 입력 및 결과'!$E$5,$O$5:$O$9,-1))</f>
        <v>#DIV/0!</v>
      </c>
      <c r="G2">
        <f>INDEX($N$5:$N$9,MATCH('학생부 입력 및 결과'!$E$5,$O$5:$O$9,-1))</f>
        <v>1</v>
      </c>
      <c r="L2" s="1">
        <v>100</v>
      </c>
      <c r="M2" s="1">
        <v>99</v>
      </c>
      <c r="N2" s="1">
        <v>98</v>
      </c>
      <c r="O2" s="1">
        <v>95</v>
      </c>
      <c r="P2" s="1">
        <v>90</v>
      </c>
      <c r="Q2" s="1">
        <v>85</v>
      </c>
      <c r="R2" s="1">
        <v>75</v>
      </c>
      <c r="S2" s="1">
        <v>65</v>
      </c>
      <c r="T2" s="1">
        <v>0</v>
      </c>
    </row>
    <row r="3" spans="1:20" x14ac:dyDescent="0.4">
      <c r="L3" s="1" t="s">
        <v>18</v>
      </c>
      <c r="M3" s="1"/>
      <c r="N3" s="1" t="s">
        <v>19</v>
      </c>
      <c r="O3" s="1"/>
      <c r="P3" s="1" t="s">
        <v>20</v>
      </c>
      <c r="Q3" s="1"/>
      <c r="R3" s="1"/>
      <c r="S3" s="1"/>
      <c r="T3" s="1"/>
    </row>
    <row r="4" spans="1:20" x14ac:dyDescent="0.4">
      <c r="A4" t="s">
        <v>0</v>
      </c>
    </row>
    <row r="5" spans="1:20" x14ac:dyDescent="0.4">
      <c r="A5" s="3">
        <v>1</v>
      </c>
      <c r="B5" s="3">
        <v>2</v>
      </c>
      <c r="C5" s="3">
        <v>3</v>
      </c>
      <c r="D5" s="3">
        <v>4</v>
      </c>
      <c r="E5" s="3">
        <v>5</v>
      </c>
      <c r="N5">
        <v>0</v>
      </c>
      <c r="O5">
        <v>99999</v>
      </c>
    </row>
    <row r="6" spans="1:20" x14ac:dyDescent="0.4">
      <c r="A6" s="3" t="s">
        <v>24</v>
      </c>
      <c r="B6" s="3" t="s">
        <v>24</v>
      </c>
      <c r="C6" s="3" t="s">
        <v>24</v>
      </c>
      <c r="D6" s="3" t="s">
        <v>24</v>
      </c>
      <c r="E6" s="3" t="s">
        <v>24</v>
      </c>
      <c r="N6">
        <v>0.4</v>
      </c>
      <c r="O6">
        <v>20</v>
      </c>
    </row>
    <row r="7" spans="1:20" x14ac:dyDescent="0.4">
      <c r="A7" s="2" t="str" cm="1">
        <f t="array" ref="A7">IF(OR('학생부 입력 및 결과'!A10="",'학생부 입력 및 결과'!B10=""),"",'학생부 입력 및 결과'!A10*INDEX($L$2:$T$2,,MATCH('학생부 입력 및 결과'!B10,$L$3:$T$3,0)))</f>
        <v/>
      </c>
      <c r="B7" s="2" t="str" cm="1">
        <f t="array" ref="B7">IF(OR('학생부 입력 및 결과'!C10="",'학생부 입력 및 결과'!D10=""),"",'학생부 입력 및 결과'!C10*INDEX($L$2:$T$2,,MATCH('학생부 입력 및 결과'!D10,$L$3:$T$3,0)))</f>
        <v/>
      </c>
      <c r="C7" s="2" t="str" cm="1">
        <f t="array" ref="C7">IF(OR('학생부 입력 및 결과'!E10="",'학생부 입력 및 결과'!F10=""),"",'학생부 입력 및 결과'!E10*INDEX($L$2:$T$2,,MATCH('학생부 입력 및 결과'!F10,$L$3:$T$3,0)))</f>
        <v/>
      </c>
      <c r="D7" s="2" t="str" cm="1">
        <f t="array" ref="D7">IF(OR('학생부 입력 및 결과'!G10="",'학생부 입력 및 결과'!H10=""),"",'학생부 입력 및 결과'!G10*INDEX($L$2:$T$2,,MATCH('학생부 입력 및 결과'!H10,$L$3:$T$3,0)))</f>
        <v/>
      </c>
      <c r="E7" s="2" t="str" cm="1">
        <f t="array" ref="E7">IF(OR('학생부 입력 및 결과'!I10="",'학생부 입력 및 결과'!J10=""),"",'학생부 입력 및 결과'!I10*INDEX($L$2:$T$2,,MATCH('학생부 입력 및 결과'!J10,$L$3:$T$3,0)))</f>
        <v/>
      </c>
      <c r="N7">
        <v>0.6</v>
      </c>
      <c r="O7">
        <v>15</v>
      </c>
    </row>
    <row r="8" spans="1:20" x14ac:dyDescent="0.4">
      <c r="A8" t="s">
        <v>25</v>
      </c>
      <c r="N8">
        <v>0.8</v>
      </c>
      <c r="O8">
        <v>10</v>
      </c>
    </row>
    <row r="9" spans="1:20" x14ac:dyDescent="0.4">
      <c r="A9" s="5" t="s">
        <v>3</v>
      </c>
      <c r="B9" s="5" t="s">
        <v>4</v>
      </c>
      <c r="C9" s="5" t="s">
        <v>5</v>
      </c>
      <c r="D9" s="5" t="s">
        <v>6</v>
      </c>
      <c r="E9" s="5" t="s">
        <v>7</v>
      </c>
      <c r="N9">
        <v>1</v>
      </c>
      <c r="O9">
        <v>5</v>
      </c>
    </row>
    <row r="10" spans="1:20" x14ac:dyDescent="0.4">
      <c r="A10" s="5" t="s">
        <v>23</v>
      </c>
      <c r="B10" s="5" t="s">
        <v>23</v>
      </c>
      <c r="C10" s="5" t="s">
        <v>23</v>
      </c>
      <c r="D10" s="5" t="s">
        <v>23</v>
      </c>
      <c r="E10" s="5" t="s">
        <v>23</v>
      </c>
    </row>
    <row r="11" spans="1:20" x14ac:dyDescent="0.4">
      <c r="A11" s="4" t="str" cm="1">
        <f t="array" ref="A11">IF(OR('학생부 입력 및 결과'!A14="",'학생부 입력 및 결과'!B14=""),"",'학생부 입력 및 결과'!A14*INDEX($L$2:$T$2,,MATCH('학생부 입력 및 결과'!B14,$L$1:$T$1,0)))</f>
        <v/>
      </c>
      <c r="B11" s="4" t="str" cm="1">
        <f t="array" ref="B11">IF(OR('학생부 입력 및 결과'!C14="",'학생부 입력 및 결과'!D14=""),"",'학생부 입력 및 결과'!C14*INDEX($L$2:$T$2,,MATCH('학생부 입력 및 결과'!D14,$L$1:$T$1,0)))</f>
        <v/>
      </c>
      <c r="C11" s="4" t="str" cm="1">
        <f t="array" ref="C11">IF(OR('학생부 입력 및 결과'!E14="",'학생부 입력 및 결과'!F14=""),"",'학생부 입력 및 결과'!E14*INDEX($L$2:$T$2,,MATCH('학생부 입력 및 결과'!F14,$L$1:$T$1,0)))</f>
        <v/>
      </c>
      <c r="D11" s="4" t="str" cm="1">
        <f t="array" ref="D11">IF(OR('학생부 입력 및 결과'!G14="",'학생부 입력 및 결과'!H14=""),"",'학생부 입력 및 결과'!G14*INDEX($L$2:$T$2,,MATCH('학생부 입력 및 결과'!H14,$L$1:$T$1,0)))</f>
        <v/>
      </c>
      <c r="E11" s="4" t="str" cm="1">
        <f t="array" ref="E11">IF(OR('학생부 입력 및 결과'!I14="",'학생부 입력 및 결과'!J14=""),"",'학생부 입력 및 결과'!I14*INDEX($L$2:$T$2,,MATCH('학생부 입력 및 결과'!J14,$L$1:$T$1,0)))</f>
        <v/>
      </c>
    </row>
    <row r="12" spans="1:20" x14ac:dyDescent="0.4">
      <c r="A12" s="4" t="str" cm="1">
        <f t="array" ref="A12">IF(OR('학생부 입력 및 결과'!A15="",'학생부 입력 및 결과'!B15=""),"",'학생부 입력 및 결과'!A15*INDEX($L$2:$T$2,,MATCH('학생부 입력 및 결과'!B15,$L$1:$T$1,0)))</f>
        <v/>
      </c>
      <c r="B12" s="4" t="str" cm="1">
        <f t="array" ref="B12">IF(OR('학생부 입력 및 결과'!C15="",'학생부 입력 및 결과'!D15=""),"",'학생부 입력 및 결과'!C15*INDEX($L$2:$T$2,,MATCH('학생부 입력 및 결과'!D15,$L$1:$T$1,0)))</f>
        <v/>
      </c>
      <c r="C12" s="4" t="str" cm="1">
        <f t="array" ref="C12">IF(OR('학생부 입력 및 결과'!E15="",'학생부 입력 및 결과'!F15=""),"",'학생부 입력 및 결과'!E15*INDEX($L$2:$T$2,,MATCH('학생부 입력 및 결과'!F15,$L$1:$T$1,0)))</f>
        <v/>
      </c>
      <c r="D12" s="4" t="str" cm="1">
        <f t="array" ref="D12">IF(OR('학생부 입력 및 결과'!G15="",'학생부 입력 및 결과'!H15=""),"",'학생부 입력 및 결과'!G15*INDEX($L$2:$T$2,,MATCH('학생부 입력 및 결과'!H15,$L$1:$T$1,0)))</f>
        <v/>
      </c>
      <c r="E12" s="4" t="str" cm="1">
        <f t="array" ref="E12">IF(OR('학생부 입력 및 결과'!I15="",'학생부 입력 및 결과'!J15=""),"",'학생부 입력 및 결과'!I15*INDEX($L$2:$T$2,,MATCH('학생부 입력 및 결과'!J15,$L$1:$T$1,0)))</f>
        <v/>
      </c>
    </row>
    <row r="13" spans="1:20" x14ac:dyDescent="0.4">
      <c r="A13" s="4" t="str" cm="1">
        <f t="array" ref="A13">IF(OR('학생부 입력 및 결과'!A16="",'학생부 입력 및 결과'!B16=""),"",'학생부 입력 및 결과'!A16*INDEX($L$2:$T$2,,MATCH('학생부 입력 및 결과'!B16,$L$1:$T$1,0)))</f>
        <v/>
      </c>
      <c r="B13" s="4" t="str" cm="1">
        <f t="array" ref="B13">IF(OR('학생부 입력 및 결과'!C16="",'학생부 입력 및 결과'!D16=""),"",'학생부 입력 및 결과'!C16*INDEX($L$2:$T$2,,MATCH('학생부 입력 및 결과'!D16,$L$1:$T$1,0)))</f>
        <v/>
      </c>
      <c r="C13" s="4" t="str" cm="1">
        <f t="array" ref="C13">IF(OR('학생부 입력 및 결과'!E16="",'학생부 입력 및 결과'!F16=""),"",'학생부 입력 및 결과'!E16*INDEX($L$2:$T$2,,MATCH('학생부 입력 및 결과'!F16,$L$1:$T$1,0)))</f>
        <v/>
      </c>
      <c r="D13" s="4" t="str" cm="1">
        <f t="array" ref="D13">IF(OR('학생부 입력 및 결과'!G16="",'학생부 입력 및 결과'!H16=""),"",'학생부 입력 및 결과'!G16*INDEX($L$2:$T$2,,MATCH('학생부 입력 및 결과'!H16,$L$1:$T$1,0)))</f>
        <v/>
      </c>
      <c r="E13" s="4" t="str" cm="1">
        <f t="array" ref="E13">IF(OR('학생부 입력 및 결과'!I16="",'학생부 입력 및 결과'!J16=""),"",'학생부 입력 및 결과'!I16*INDEX($L$2:$T$2,,MATCH('학생부 입력 및 결과'!J16,$L$1:$T$1,0)))</f>
        <v/>
      </c>
    </row>
    <row r="14" spans="1:20" x14ac:dyDescent="0.4">
      <c r="A14" s="4" t="str" cm="1">
        <f t="array" ref="A14">IF(OR('학생부 입력 및 결과'!A17="",'학생부 입력 및 결과'!B17=""),"",'학생부 입력 및 결과'!A17*INDEX($L$2:$T$2,,MATCH('학생부 입력 및 결과'!B17,$L$1:$T$1,0)))</f>
        <v/>
      </c>
      <c r="B14" s="4" t="str" cm="1">
        <f t="array" ref="B14">IF(OR('학생부 입력 및 결과'!C17="",'학생부 입력 및 결과'!D17=""),"",'학생부 입력 및 결과'!C17*INDEX($L$2:$T$2,,MATCH('학생부 입력 및 결과'!D17,$L$1:$T$1,0)))</f>
        <v/>
      </c>
      <c r="C14" s="4" t="str" cm="1">
        <f t="array" ref="C14">IF(OR('학생부 입력 및 결과'!E17="",'학생부 입력 및 결과'!F17=""),"",'학생부 입력 및 결과'!E17*INDEX($L$2:$T$2,,MATCH('학생부 입력 및 결과'!F17,$L$1:$T$1,0)))</f>
        <v/>
      </c>
      <c r="D14" s="4" t="str" cm="1">
        <f t="array" ref="D14">IF(OR('학생부 입력 및 결과'!G17="",'학생부 입력 및 결과'!H17=""),"",'학생부 입력 및 결과'!G17*INDEX($L$2:$T$2,,MATCH('학생부 입력 및 결과'!H17,$L$1:$T$1,0)))</f>
        <v/>
      </c>
      <c r="E14" s="4" t="str" cm="1">
        <f t="array" ref="E14">IF(OR('학생부 입력 및 결과'!I17="",'학생부 입력 및 결과'!J17=""),"",'학생부 입력 및 결과'!I17*INDEX($L$2:$T$2,,MATCH('학생부 입력 및 결과'!J17,$L$1:$T$1,0)))</f>
        <v/>
      </c>
      <c r="K14">
        <f>COUNTA('학생부 입력 및 결과'!A10,'학생부 입력 및 결과'!C10,'학생부 입력 및 결과'!E10,'학생부 입력 및 결과'!G10,'학생부 입력 및 결과'!I10,'학생부 입력 및 결과'!A14:A31,'학생부 입력 및 결과'!C14:C31,'학생부 입력 및 결과'!E14:E31,'학생부 입력 및 결과'!G14:G31,'학생부 입력 및 결과'!I14:I31)</f>
        <v>0</v>
      </c>
      <c r="L14">
        <f>COUNTA('학생부 입력 및 결과'!B10,'학생부 입력 및 결과'!D10,'학생부 입력 및 결과'!F10,'학생부 입력 및 결과'!H10,'학생부 입력 및 결과'!J10,'학생부 입력 및 결과'!B14:B31,'학생부 입력 및 결과'!D14:D31,'학생부 입력 및 결과'!F14:F31,'학생부 입력 및 결과'!H14:H31,'학생부 입력 및 결과'!J14:J31)</f>
        <v>0</v>
      </c>
    </row>
    <row r="15" spans="1:20" x14ac:dyDescent="0.4">
      <c r="A15" s="4" t="str" cm="1">
        <f t="array" ref="A15">IF(OR('학생부 입력 및 결과'!A18="",'학생부 입력 및 결과'!B18=""),"",'학생부 입력 및 결과'!A18*INDEX($L$2:$T$2,,MATCH('학생부 입력 및 결과'!B18,$L$1:$T$1,0)))</f>
        <v/>
      </c>
      <c r="B15" s="4" t="str" cm="1">
        <f t="array" ref="B15">IF(OR('학생부 입력 및 결과'!C18="",'학생부 입력 및 결과'!D18=""),"",'학생부 입력 및 결과'!C18*INDEX($L$2:$T$2,,MATCH('학생부 입력 및 결과'!D18,$L$1:$T$1,0)))</f>
        <v/>
      </c>
      <c r="C15" s="4" t="str" cm="1">
        <f t="array" ref="C15">IF(OR('학생부 입력 및 결과'!E18="",'학생부 입력 및 결과'!F18=""),"",'학생부 입력 및 결과'!E18*INDEX($L$2:$T$2,,MATCH('학생부 입력 및 결과'!F18,$L$1:$T$1,0)))</f>
        <v/>
      </c>
      <c r="D15" s="4" t="str" cm="1">
        <f t="array" ref="D15">IF(OR('학생부 입력 및 결과'!G18="",'학생부 입력 및 결과'!H18=""),"",'학생부 입력 및 결과'!G18*INDEX($L$2:$T$2,,MATCH('학생부 입력 및 결과'!H18,$L$1:$T$1,0)))</f>
        <v/>
      </c>
      <c r="E15" s="4" t="str" cm="1">
        <f t="array" ref="E15">IF(OR('학생부 입력 및 결과'!I18="",'학생부 입력 및 결과'!J18=""),"",'학생부 입력 및 결과'!I18*INDEX($L$2:$T$2,,MATCH('학생부 입력 및 결과'!J18,$L$1:$T$1,0)))</f>
        <v/>
      </c>
    </row>
    <row r="16" spans="1:20" x14ac:dyDescent="0.4">
      <c r="A16" s="4" t="str" cm="1">
        <f t="array" ref="A16">IF(OR('학생부 입력 및 결과'!A19="",'학생부 입력 및 결과'!B19=""),"",'학생부 입력 및 결과'!A19*INDEX($L$2:$T$2,,MATCH('학생부 입력 및 결과'!B19,$L$1:$T$1,0)))</f>
        <v/>
      </c>
      <c r="B16" s="4" t="str" cm="1">
        <f t="array" ref="B16">IF(OR('학생부 입력 및 결과'!C19="",'학생부 입력 및 결과'!D19=""),"",'학생부 입력 및 결과'!C19*INDEX($L$2:$T$2,,MATCH('학생부 입력 및 결과'!D19,$L$1:$T$1,0)))</f>
        <v/>
      </c>
      <c r="C16" s="4" t="str" cm="1">
        <f t="array" ref="C16">IF(OR('학생부 입력 및 결과'!E19="",'학생부 입력 및 결과'!F19=""),"",'학생부 입력 및 결과'!E19*INDEX($L$2:$T$2,,MATCH('학생부 입력 및 결과'!F19,$L$1:$T$1,0)))</f>
        <v/>
      </c>
      <c r="D16" s="4" t="str" cm="1">
        <f t="array" ref="D16">IF(OR('학생부 입력 및 결과'!G19="",'학생부 입력 및 결과'!H19=""),"",'학생부 입력 및 결과'!G19*INDEX($L$2:$T$2,,MATCH('학생부 입력 및 결과'!H19,$L$1:$T$1,0)))</f>
        <v/>
      </c>
      <c r="E16" s="4" t="str" cm="1">
        <f t="array" ref="E16">IF(OR('학생부 입력 및 결과'!I19="",'학생부 입력 및 결과'!J19=""),"",'학생부 입력 및 결과'!I19*INDEX($L$2:$T$2,,MATCH('학생부 입력 및 결과'!J19,$L$1:$T$1,0)))</f>
        <v/>
      </c>
    </row>
    <row r="17" spans="1:5" x14ac:dyDescent="0.4">
      <c r="A17" s="4" t="str" cm="1">
        <f t="array" ref="A17">IF(OR('학생부 입력 및 결과'!A20="",'학생부 입력 및 결과'!B20=""),"",'학생부 입력 및 결과'!A20*INDEX($L$2:$T$2,,MATCH('학생부 입력 및 결과'!B20,$L$1:$T$1,0)))</f>
        <v/>
      </c>
      <c r="B17" s="4" t="str" cm="1">
        <f t="array" ref="B17">IF(OR('학생부 입력 및 결과'!C20="",'학생부 입력 및 결과'!D20=""),"",'학생부 입력 및 결과'!C20*INDEX($L$2:$T$2,,MATCH('학생부 입력 및 결과'!D20,$L$1:$T$1,0)))</f>
        <v/>
      </c>
      <c r="C17" s="4" t="str" cm="1">
        <f t="array" ref="C17">IF(OR('학생부 입력 및 결과'!E20="",'학생부 입력 및 결과'!F20=""),"",'학생부 입력 및 결과'!E20*INDEX($L$2:$T$2,,MATCH('학생부 입력 및 결과'!F20,$L$1:$T$1,0)))</f>
        <v/>
      </c>
      <c r="D17" s="4" t="str" cm="1">
        <f t="array" ref="D17">IF(OR('학생부 입력 및 결과'!G20="",'학생부 입력 및 결과'!H20=""),"",'학생부 입력 및 결과'!G20*INDEX($L$2:$T$2,,MATCH('학생부 입력 및 결과'!H20,$L$1:$T$1,0)))</f>
        <v/>
      </c>
      <c r="E17" s="4" t="str" cm="1">
        <f t="array" ref="E17">IF(OR('학생부 입력 및 결과'!I20="",'학생부 입력 및 결과'!J20=""),"",'학생부 입력 및 결과'!I20*INDEX($L$2:$T$2,,MATCH('학생부 입력 및 결과'!J20,$L$1:$T$1,0)))</f>
        <v/>
      </c>
    </row>
    <row r="18" spans="1:5" x14ac:dyDescent="0.4">
      <c r="A18" s="4" t="str" cm="1">
        <f t="array" ref="A18">IF(OR('학생부 입력 및 결과'!A21="",'학생부 입력 및 결과'!B21=""),"",'학생부 입력 및 결과'!A21*INDEX($L$2:$T$2,,MATCH('학생부 입력 및 결과'!B21,$L$1:$T$1,0)))</f>
        <v/>
      </c>
      <c r="B18" s="4" t="str" cm="1">
        <f t="array" ref="B18">IF(OR('학생부 입력 및 결과'!C21="",'학생부 입력 및 결과'!D21=""),"",'학생부 입력 및 결과'!C21*INDEX($L$2:$T$2,,MATCH('학생부 입력 및 결과'!D21,$L$1:$T$1,0)))</f>
        <v/>
      </c>
      <c r="C18" s="4" t="str" cm="1">
        <f t="array" ref="C18">IF(OR('학생부 입력 및 결과'!E21="",'학생부 입력 및 결과'!F21=""),"",'학생부 입력 및 결과'!E21*INDEX($L$2:$T$2,,MATCH('학생부 입력 및 결과'!F21,$L$1:$T$1,0)))</f>
        <v/>
      </c>
      <c r="D18" s="4" t="str" cm="1">
        <f t="array" ref="D18">IF(OR('학생부 입력 및 결과'!G21="",'학생부 입력 및 결과'!H21=""),"",'학생부 입력 및 결과'!G21*INDEX($L$2:$T$2,,MATCH('학생부 입력 및 결과'!H21,$L$1:$T$1,0)))</f>
        <v/>
      </c>
      <c r="E18" s="4" t="str" cm="1">
        <f t="array" ref="E18">IF(OR('학생부 입력 및 결과'!I21="",'학생부 입력 및 결과'!J21=""),"",'학생부 입력 및 결과'!I21*INDEX($L$2:$T$2,,MATCH('학생부 입력 및 결과'!J21,$L$1:$T$1,0)))</f>
        <v/>
      </c>
    </row>
    <row r="19" spans="1:5" x14ac:dyDescent="0.4">
      <c r="A19" s="4" t="str" cm="1">
        <f t="array" ref="A19">IF(OR('학생부 입력 및 결과'!A22="",'학생부 입력 및 결과'!B22=""),"",'학생부 입력 및 결과'!A22*INDEX($L$2:$T$2,,MATCH('학생부 입력 및 결과'!B22,$L$1:$T$1,0)))</f>
        <v/>
      </c>
      <c r="B19" s="4" t="str" cm="1">
        <f t="array" ref="B19">IF(OR('학생부 입력 및 결과'!C22="",'학생부 입력 및 결과'!D22=""),"",'학생부 입력 및 결과'!C22*INDEX($L$2:$T$2,,MATCH('학생부 입력 및 결과'!D22,$L$1:$T$1,0)))</f>
        <v/>
      </c>
      <c r="C19" s="4" t="str" cm="1">
        <f t="array" ref="C19">IF(OR('학생부 입력 및 결과'!E22="",'학생부 입력 및 결과'!F22=""),"",'학생부 입력 및 결과'!E22*INDEX($L$2:$T$2,,MATCH('학생부 입력 및 결과'!F22,$L$1:$T$1,0)))</f>
        <v/>
      </c>
      <c r="D19" s="4" t="str" cm="1">
        <f t="array" ref="D19">IF(OR('학생부 입력 및 결과'!G22="",'학생부 입력 및 결과'!H22=""),"",'학생부 입력 및 결과'!G22*INDEX($L$2:$T$2,,MATCH('학생부 입력 및 결과'!H22,$L$1:$T$1,0)))</f>
        <v/>
      </c>
      <c r="E19" s="4" t="str" cm="1">
        <f t="array" ref="E19">IF(OR('학생부 입력 및 결과'!I22="",'학생부 입력 및 결과'!J22=""),"",'학생부 입력 및 결과'!I22*INDEX($L$2:$T$2,,MATCH('학생부 입력 및 결과'!J22,$L$1:$T$1,0)))</f>
        <v/>
      </c>
    </row>
    <row r="20" spans="1:5" x14ac:dyDescent="0.4">
      <c r="A20" s="4" t="str" cm="1">
        <f t="array" ref="A20">IF(OR('학생부 입력 및 결과'!A23="",'학생부 입력 및 결과'!B23=""),"",'학생부 입력 및 결과'!A23*INDEX($L$2:$T$2,,MATCH('학생부 입력 및 결과'!B23,$L$1:$T$1,0)))</f>
        <v/>
      </c>
      <c r="B20" s="4" t="str" cm="1">
        <f t="array" ref="B20">IF(OR('학생부 입력 및 결과'!C23="",'학생부 입력 및 결과'!D23=""),"",'학생부 입력 및 결과'!C23*INDEX($L$2:$T$2,,MATCH('학생부 입력 및 결과'!D23,$L$1:$T$1,0)))</f>
        <v/>
      </c>
      <c r="C20" s="4" t="str" cm="1">
        <f t="array" ref="C20">IF(OR('학생부 입력 및 결과'!E23="",'학생부 입력 및 결과'!F23=""),"",'학생부 입력 및 결과'!E23*INDEX($L$2:$T$2,,MATCH('학생부 입력 및 결과'!F23,$L$1:$T$1,0)))</f>
        <v/>
      </c>
      <c r="D20" s="4" t="str" cm="1">
        <f t="array" ref="D20">IF(OR('학생부 입력 및 결과'!G23="",'학생부 입력 및 결과'!H23=""),"",'학생부 입력 및 결과'!G23*INDEX($L$2:$T$2,,MATCH('학생부 입력 및 결과'!H23,$L$1:$T$1,0)))</f>
        <v/>
      </c>
      <c r="E20" s="4" t="str" cm="1">
        <f t="array" ref="E20">IF(OR('학생부 입력 및 결과'!I23="",'학생부 입력 및 결과'!J23=""),"",'학생부 입력 및 결과'!I23*INDEX($L$2:$T$2,,MATCH('학생부 입력 및 결과'!J23,$L$1:$T$1,0)))</f>
        <v/>
      </c>
    </row>
    <row r="21" spans="1:5" x14ac:dyDescent="0.4">
      <c r="A21" s="4" t="str" cm="1">
        <f t="array" ref="A21">IF(OR('학생부 입력 및 결과'!A24="",'학생부 입력 및 결과'!B24=""),"",'학생부 입력 및 결과'!A24*INDEX($L$2:$T$2,,MATCH('학생부 입력 및 결과'!B24,$L$1:$T$1,0)))</f>
        <v/>
      </c>
      <c r="B21" s="4" t="str" cm="1">
        <f t="array" ref="B21">IF(OR('학생부 입력 및 결과'!C24="",'학생부 입력 및 결과'!D24=""),"",'학생부 입력 및 결과'!C24*INDEX($L$2:$T$2,,MATCH('학생부 입력 및 결과'!D24,$L$1:$T$1,0)))</f>
        <v/>
      </c>
      <c r="C21" s="4" t="str" cm="1">
        <f t="array" ref="C21">IF(OR('학생부 입력 및 결과'!E24="",'학생부 입력 및 결과'!F24=""),"",'학생부 입력 및 결과'!E24*INDEX($L$2:$T$2,,MATCH('학생부 입력 및 결과'!F24,$L$1:$T$1,0)))</f>
        <v/>
      </c>
      <c r="D21" s="4" t="str" cm="1">
        <f t="array" ref="D21">IF(OR('학생부 입력 및 결과'!G24="",'학생부 입력 및 결과'!H24=""),"",'학생부 입력 및 결과'!G24*INDEX($L$2:$T$2,,MATCH('학생부 입력 및 결과'!H24,$L$1:$T$1,0)))</f>
        <v/>
      </c>
      <c r="E21" s="4" t="str" cm="1">
        <f t="array" ref="E21">IF(OR('학생부 입력 및 결과'!I24="",'학생부 입력 및 결과'!J24=""),"",'학생부 입력 및 결과'!I24*INDEX($L$2:$T$2,,MATCH('학생부 입력 및 결과'!J24,$L$1:$T$1,0)))</f>
        <v/>
      </c>
    </row>
    <row r="22" spans="1:5" x14ac:dyDescent="0.4">
      <c r="A22" s="4" t="str" cm="1">
        <f t="array" ref="A22">IF(OR('학생부 입력 및 결과'!A25="",'학생부 입력 및 결과'!B25=""),"",'학생부 입력 및 결과'!A25*INDEX($L$2:$T$2,,MATCH('학생부 입력 및 결과'!B25,$L$1:$T$1,0)))</f>
        <v/>
      </c>
      <c r="B22" s="4" t="str" cm="1">
        <f t="array" ref="B22">IF(OR('학생부 입력 및 결과'!C25="",'학생부 입력 및 결과'!D25=""),"",'학생부 입력 및 결과'!C25*INDEX($L$2:$T$2,,MATCH('학생부 입력 및 결과'!D25,$L$1:$T$1,0)))</f>
        <v/>
      </c>
      <c r="C22" s="4" t="str" cm="1">
        <f t="array" ref="C22">IF(OR('학생부 입력 및 결과'!E25="",'학생부 입력 및 결과'!F25=""),"",'학생부 입력 및 결과'!E25*INDEX($L$2:$T$2,,MATCH('학생부 입력 및 결과'!F25,$L$1:$T$1,0)))</f>
        <v/>
      </c>
      <c r="D22" s="4" t="str" cm="1">
        <f t="array" ref="D22">IF(OR('학생부 입력 및 결과'!G25="",'학생부 입력 및 결과'!H25=""),"",'학생부 입력 및 결과'!G25*INDEX($L$2:$T$2,,MATCH('학생부 입력 및 결과'!H25,$L$1:$T$1,0)))</f>
        <v/>
      </c>
      <c r="E22" s="4" t="str" cm="1">
        <f t="array" ref="E22">IF(OR('학생부 입력 및 결과'!I25="",'학생부 입력 및 결과'!J25=""),"",'학생부 입력 및 결과'!I25*INDEX($L$2:$T$2,,MATCH('학생부 입력 및 결과'!J25,$L$1:$T$1,0)))</f>
        <v/>
      </c>
    </row>
    <row r="23" spans="1:5" x14ac:dyDescent="0.4">
      <c r="A23" s="4" t="str" cm="1">
        <f t="array" ref="A23">IF(OR('학생부 입력 및 결과'!A26="",'학생부 입력 및 결과'!B26=""),"",'학생부 입력 및 결과'!A26*INDEX($L$2:$T$2,,MATCH('학생부 입력 및 결과'!B26,$L$1:$T$1,0)))</f>
        <v/>
      </c>
      <c r="B23" s="4" t="str" cm="1">
        <f t="array" ref="B23">IF(OR('학생부 입력 및 결과'!C26="",'학생부 입력 및 결과'!D26=""),"",'학생부 입력 및 결과'!C26*INDEX($L$2:$T$2,,MATCH('학생부 입력 및 결과'!D26,$L$1:$T$1,0)))</f>
        <v/>
      </c>
      <c r="C23" s="4" t="str" cm="1">
        <f t="array" ref="C23">IF(OR('학생부 입력 및 결과'!E26="",'학생부 입력 및 결과'!F26=""),"",'학생부 입력 및 결과'!E26*INDEX($L$2:$T$2,,MATCH('학생부 입력 및 결과'!F26,$L$1:$T$1,0)))</f>
        <v/>
      </c>
      <c r="D23" s="4" t="str" cm="1">
        <f t="array" ref="D23">IF(OR('학생부 입력 및 결과'!G26="",'학생부 입력 및 결과'!H26=""),"",'학생부 입력 및 결과'!G26*INDEX($L$2:$T$2,,MATCH('학생부 입력 및 결과'!H26,$L$1:$T$1,0)))</f>
        <v/>
      </c>
      <c r="E23" s="4" t="str" cm="1">
        <f t="array" ref="E23">IF(OR('학생부 입력 및 결과'!I26="",'학생부 입력 및 결과'!J26=""),"",'학생부 입력 및 결과'!I26*INDEX($L$2:$T$2,,MATCH('학생부 입력 및 결과'!J26,$L$1:$T$1,0)))</f>
        <v/>
      </c>
    </row>
    <row r="24" spans="1:5" x14ac:dyDescent="0.4">
      <c r="A24" s="4" t="str" cm="1">
        <f t="array" ref="A24">IF(OR('학생부 입력 및 결과'!A27="",'학생부 입력 및 결과'!B27=""),"",'학생부 입력 및 결과'!A27*INDEX($L$2:$T$2,,MATCH('학생부 입력 및 결과'!B27,$L$1:$T$1,0)))</f>
        <v/>
      </c>
      <c r="B24" s="4" t="str" cm="1">
        <f t="array" ref="B24">IF(OR('학생부 입력 및 결과'!C27="",'학생부 입력 및 결과'!D27=""),"",'학생부 입력 및 결과'!C27*INDEX($L$2:$T$2,,MATCH('학생부 입력 및 결과'!D27,$L$1:$T$1,0)))</f>
        <v/>
      </c>
      <c r="C24" s="4" t="str" cm="1">
        <f t="array" ref="C24">IF(OR('학생부 입력 및 결과'!E27="",'학생부 입력 및 결과'!F27=""),"",'학생부 입력 및 결과'!E27*INDEX($L$2:$T$2,,MATCH('학생부 입력 및 결과'!F27,$L$1:$T$1,0)))</f>
        <v/>
      </c>
      <c r="D24" s="4" t="str" cm="1">
        <f t="array" ref="D24">IF(OR('학생부 입력 및 결과'!G27="",'학생부 입력 및 결과'!H27=""),"",'학생부 입력 및 결과'!G27*INDEX($L$2:$T$2,,MATCH('학생부 입력 및 결과'!H27,$L$1:$T$1,0)))</f>
        <v/>
      </c>
      <c r="E24" s="4" t="str" cm="1">
        <f t="array" ref="E24">IF(OR('학생부 입력 및 결과'!I27="",'학생부 입력 및 결과'!J27=""),"",'학생부 입력 및 결과'!I27*INDEX($L$2:$T$2,,MATCH('학생부 입력 및 결과'!J27,$L$1:$T$1,0)))</f>
        <v/>
      </c>
    </row>
    <row r="25" spans="1:5" x14ac:dyDescent="0.4">
      <c r="A25" s="4" t="str" cm="1">
        <f t="array" ref="A25">IF(OR('학생부 입력 및 결과'!A28="",'학생부 입력 및 결과'!B28=""),"",'학생부 입력 및 결과'!A28*INDEX($L$2:$T$2,,MATCH('학생부 입력 및 결과'!B28,$L$1:$T$1,0)))</f>
        <v/>
      </c>
      <c r="B25" s="4" t="str" cm="1">
        <f t="array" ref="B25">IF(OR('학생부 입력 및 결과'!C28="",'학생부 입력 및 결과'!D28=""),"",'학생부 입력 및 결과'!C28*INDEX($L$2:$T$2,,MATCH('학생부 입력 및 결과'!D28,$L$1:$T$1,0)))</f>
        <v/>
      </c>
      <c r="C25" s="4" t="str" cm="1">
        <f t="array" ref="C25">IF(OR('학생부 입력 및 결과'!E28="",'학생부 입력 및 결과'!F28=""),"",'학생부 입력 및 결과'!E28*INDEX($L$2:$T$2,,MATCH('학생부 입력 및 결과'!F28,$L$1:$T$1,0)))</f>
        <v/>
      </c>
      <c r="D25" s="4" t="str" cm="1">
        <f t="array" ref="D25">IF(OR('학생부 입력 및 결과'!G28="",'학생부 입력 및 결과'!H28=""),"",'학생부 입력 및 결과'!G28*INDEX($L$2:$T$2,,MATCH('학생부 입력 및 결과'!H28,$L$1:$T$1,0)))</f>
        <v/>
      </c>
      <c r="E25" s="4" t="str" cm="1">
        <f t="array" ref="E25">IF(OR('학생부 입력 및 결과'!I28="",'학생부 입력 및 결과'!J28=""),"",'학생부 입력 및 결과'!I28*INDEX($L$2:$T$2,,MATCH('학생부 입력 및 결과'!J28,$L$1:$T$1,0)))</f>
        <v/>
      </c>
    </row>
    <row r="26" spans="1:5" x14ac:dyDescent="0.4">
      <c r="A26" s="4" t="str" cm="1">
        <f t="array" ref="A26">IF(OR('학생부 입력 및 결과'!A29="",'학생부 입력 및 결과'!B29=""),"",'학생부 입력 및 결과'!A29*INDEX($L$2:$T$2,,MATCH('학생부 입력 및 결과'!B29,$L$1:$T$1,0)))</f>
        <v/>
      </c>
      <c r="B26" s="4" t="str" cm="1">
        <f t="array" ref="B26">IF(OR('학생부 입력 및 결과'!C29="",'학생부 입력 및 결과'!D29=""),"",'학생부 입력 및 결과'!C29*INDEX($L$2:$T$2,,MATCH('학생부 입력 및 결과'!D29,$L$1:$T$1,0)))</f>
        <v/>
      </c>
      <c r="C26" s="4" t="str" cm="1">
        <f t="array" ref="C26">IF(OR('학생부 입력 및 결과'!E29="",'학생부 입력 및 결과'!F29=""),"",'학생부 입력 및 결과'!E29*INDEX($L$2:$T$2,,MATCH('학생부 입력 및 결과'!F29,$L$1:$T$1,0)))</f>
        <v/>
      </c>
      <c r="D26" s="4" t="str" cm="1">
        <f t="array" ref="D26">IF(OR('학생부 입력 및 결과'!G29="",'학생부 입력 및 결과'!H29=""),"",'학생부 입력 및 결과'!G29*INDEX($L$2:$T$2,,MATCH('학생부 입력 및 결과'!H29,$L$1:$T$1,0)))</f>
        <v/>
      </c>
      <c r="E26" s="4" t="str" cm="1">
        <f t="array" ref="E26">IF(OR('학생부 입력 및 결과'!I29="",'학생부 입력 및 결과'!J29=""),"",'학생부 입력 및 결과'!I29*INDEX($L$2:$T$2,,MATCH('학생부 입력 및 결과'!J29,$L$1:$T$1,0)))</f>
        <v/>
      </c>
    </row>
    <row r="27" spans="1:5" x14ac:dyDescent="0.4">
      <c r="A27" s="4" t="str" cm="1">
        <f t="array" ref="A27">IF(OR('학생부 입력 및 결과'!A30="",'학생부 입력 및 결과'!B30=""),"",'학생부 입력 및 결과'!A30*INDEX($L$2:$T$2,,MATCH('학생부 입력 및 결과'!B30,$L$1:$T$1,0)))</f>
        <v/>
      </c>
      <c r="B27" s="4" t="str" cm="1">
        <f t="array" ref="B27">IF(OR('학생부 입력 및 결과'!C30="",'학생부 입력 및 결과'!D30=""),"",'학생부 입력 및 결과'!C30*INDEX($L$2:$T$2,,MATCH('학생부 입력 및 결과'!D30,$L$1:$T$1,0)))</f>
        <v/>
      </c>
      <c r="C27" s="4" t="str" cm="1">
        <f t="array" ref="C27">IF(OR('학생부 입력 및 결과'!E30="",'학생부 입력 및 결과'!F30=""),"",'학생부 입력 및 결과'!E30*INDEX($L$2:$T$2,,MATCH('학생부 입력 및 결과'!F30,$L$1:$T$1,0)))</f>
        <v/>
      </c>
      <c r="D27" s="4" t="str" cm="1">
        <f t="array" ref="D27">IF(OR('학생부 입력 및 결과'!G30="",'학생부 입력 및 결과'!H30=""),"",'학생부 입력 및 결과'!G30*INDEX($L$2:$T$2,,MATCH('학생부 입력 및 결과'!H30,$L$1:$T$1,0)))</f>
        <v/>
      </c>
      <c r="E27" s="4" t="str" cm="1">
        <f t="array" ref="E27">IF(OR('학생부 입력 및 결과'!I30="",'학생부 입력 및 결과'!J30=""),"",'학생부 입력 및 결과'!I30*INDEX($L$2:$T$2,,MATCH('학생부 입력 및 결과'!J30,$L$1:$T$1,0)))</f>
        <v/>
      </c>
    </row>
    <row r="28" spans="1:5" x14ac:dyDescent="0.4">
      <c r="A28" s="4" t="str" cm="1">
        <f t="array" ref="A28">IF(OR('학생부 입력 및 결과'!A31="",'학생부 입력 및 결과'!B31=""),"",'학생부 입력 및 결과'!A31*INDEX($L$2:$T$2,,MATCH('학생부 입력 및 결과'!B31,$L$1:$T$1,0)))</f>
        <v/>
      </c>
      <c r="B28" s="4" t="str" cm="1">
        <f t="array" ref="B28">IF(OR('학생부 입력 및 결과'!C31="",'학생부 입력 및 결과'!D31=""),"",'학생부 입력 및 결과'!C31*INDEX($L$2:$T$2,,MATCH('학생부 입력 및 결과'!D31,$L$1:$T$1,0)))</f>
        <v/>
      </c>
      <c r="C28" s="4" t="str" cm="1">
        <f t="array" ref="C28">IF(OR('학생부 입력 및 결과'!E31="",'학생부 입력 및 결과'!F31=""),"",'학생부 입력 및 결과'!E31*INDEX($L$2:$T$2,,MATCH('학생부 입력 및 결과'!F31,$L$1:$T$1,0)))</f>
        <v/>
      </c>
      <c r="D28" s="4" t="str" cm="1">
        <f t="array" ref="D28">IF(OR('학생부 입력 및 결과'!G31="",'학생부 입력 및 결과'!H31=""),"",'학생부 입력 및 결과'!G31*INDEX($L$2:$T$2,,MATCH('학생부 입력 및 결과'!H31,$L$1:$T$1,0)))</f>
        <v/>
      </c>
      <c r="E28" s="4" t="str" cm="1">
        <f t="array" ref="E28">IF(OR('학생부 입력 및 결과'!I31="",'학생부 입력 및 결과'!J31=""),"",'학생부 입력 및 결과'!I31*INDEX($L$2:$T$2,,MATCH('학생부 입력 및 결과'!J31,$L$1:$T$1,0)))</f>
        <v/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357DB-AE1A-42B2-9191-40F626BBE00D}">
  <dimension ref="B5:G9"/>
  <sheetViews>
    <sheetView workbookViewId="0">
      <selection activeCell="J17" sqref="J17"/>
    </sheetView>
  </sheetViews>
  <sheetFormatPr defaultRowHeight="17.399999999999999" x14ac:dyDescent="0.4"/>
  <cols>
    <col min="2" max="2" width="17.19921875" bestFit="1" customWidth="1"/>
    <col min="3" max="3" width="11.59765625" bestFit="1" customWidth="1"/>
    <col min="4" max="7" width="8.59765625" customWidth="1"/>
  </cols>
  <sheetData>
    <row r="5" spans="2:7" ht="25.2" x14ac:dyDescent="0.4">
      <c r="B5" s="55" t="s">
        <v>92</v>
      </c>
      <c r="C5" s="55"/>
      <c r="D5" s="55"/>
      <c r="E5" s="55"/>
      <c r="F5" s="55"/>
      <c r="G5" s="55"/>
    </row>
    <row r="6" spans="2:7" ht="24.9" customHeight="1" x14ac:dyDescent="0.4">
      <c r="B6" s="82" t="s">
        <v>32</v>
      </c>
      <c r="C6" s="82"/>
      <c r="D6" s="83">
        <v>2027</v>
      </c>
      <c r="E6" s="83">
        <v>2026</v>
      </c>
      <c r="F6" s="83">
        <v>2025</v>
      </c>
      <c r="G6" s="83">
        <v>2024</v>
      </c>
    </row>
    <row r="7" spans="2:7" ht="24.9" customHeight="1" x14ac:dyDescent="0.4">
      <c r="B7" s="54" t="s">
        <v>33</v>
      </c>
      <c r="C7" s="6" t="s">
        <v>86</v>
      </c>
      <c r="D7" s="54" t="s">
        <v>34</v>
      </c>
      <c r="E7" s="54"/>
      <c r="F7" s="54"/>
      <c r="G7" s="54"/>
    </row>
    <row r="8" spans="2:7" ht="24.9" customHeight="1" x14ac:dyDescent="0.4">
      <c r="B8" s="54"/>
      <c r="C8" s="6" t="s">
        <v>89</v>
      </c>
      <c r="D8" s="54" t="s">
        <v>88</v>
      </c>
      <c r="E8" s="54"/>
      <c r="F8" s="54" t="s">
        <v>87</v>
      </c>
      <c r="G8" s="54"/>
    </row>
    <row r="9" spans="2:7" ht="24.9" customHeight="1" x14ac:dyDescent="0.4">
      <c r="B9" s="54" t="s">
        <v>35</v>
      </c>
      <c r="C9" s="54"/>
      <c r="D9" s="54" t="s">
        <v>37</v>
      </c>
      <c r="E9" s="54"/>
      <c r="F9" s="54" t="s">
        <v>36</v>
      </c>
      <c r="G9" s="54"/>
    </row>
  </sheetData>
  <mergeCells count="9">
    <mergeCell ref="B6:C6"/>
    <mergeCell ref="D7:G7"/>
    <mergeCell ref="B9:C9"/>
    <mergeCell ref="F9:G9"/>
    <mergeCell ref="B5:G5"/>
    <mergeCell ref="B7:B8"/>
    <mergeCell ref="D9:E9"/>
    <mergeCell ref="D8:E8"/>
    <mergeCell ref="F8:G8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26284-8397-4465-9D23-3F5F99FA14C0}">
  <dimension ref="A1:I40"/>
  <sheetViews>
    <sheetView topLeftCell="A21" zoomScale="115" zoomScaleNormal="115" workbookViewId="0">
      <selection activeCell="J17" sqref="J17"/>
    </sheetView>
  </sheetViews>
  <sheetFormatPr defaultRowHeight="17.399999999999999" x14ac:dyDescent="0.4"/>
  <cols>
    <col min="1" max="1" width="6.09765625" customWidth="1"/>
    <col min="2" max="2" width="9" customWidth="1"/>
    <col min="3" max="3" width="10.5" bestFit="1" customWidth="1"/>
    <col min="4" max="5" width="7.59765625" customWidth="1"/>
    <col min="6" max="9" width="7.59765625" bestFit="1" customWidth="1"/>
  </cols>
  <sheetData>
    <row r="1" spans="1:9" x14ac:dyDescent="0.4">
      <c r="A1" s="58" t="s">
        <v>84</v>
      </c>
      <c r="B1" s="59"/>
      <c r="C1" s="60"/>
      <c r="D1" s="56" t="s">
        <v>90</v>
      </c>
      <c r="E1" s="57"/>
      <c r="F1" s="56" t="s">
        <v>80</v>
      </c>
      <c r="G1" s="57"/>
      <c r="H1" s="56" t="s">
        <v>81</v>
      </c>
      <c r="I1" s="57"/>
    </row>
    <row r="2" spans="1:9" ht="18" thickBot="1" x14ac:dyDescent="0.45">
      <c r="A2" s="61"/>
      <c r="B2" s="62"/>
      <c r="C2" s="63"/>
      <c r="D2" s="9" t="s">
        <v>82</v>
      </c>
      <c r="E2" s="10" t="s">
        <v>83</v>
      </c>
      <c r="F2" s="9" t="s">
        <v>82</v>
      </c>
      <c r="G2" s="10" t="s">
        <v>83</v>
      </c>
      <c r="H2" s="9" t="s">
        <v>82</v>
      </c>
      <c r="I2" s="10" t="s">
        <v>83</v>
      </c>
    </row>
    <row r="3" spans="1:9" ht="18" thickTop="1" x14ac:dyDescent="0.4">
      <c r="A3" s="66" t="s">
        <v>78</v>
      </c>
      <c r="B3" s="77" t="s">
        <v>39</v>
      </c>
      <c r="C3" s="78"/>
      <c r="D3" s="11">
        <v>98.93</v>
      </c>
      <c r="E3" s="12">
        <v>98.83</v>
      </c>
      <c r="F3" s="11">
        <v>98.68</v>
      </c>
      <c r="G3" s="12">
        <v>98.6</v>
      </c>
      <c r="H3" s="11">
        <v>98.77</v>
      </c>
      <c r="I3" s="12">
        <v>98.73</v>
      </c>
    </row>
    <row r="4" spans="1:9" x14ac:dyDescent="0.4">
      <c r="A4" s="67"/>
      <c r="B4" s="69" t="s">
        <v>40</v>
      </c>
      <c r="C4" s="70"/>
      <c r="D4" s="13">
        <v>98.71</v>
      </c>
      <c r="E4" s="14">
        <v>98.7</v>
      </c>
      <c r="F4" s="13">
        <v>98.77</v>
      </c>
      <c r="G4" s="14">
        <v>98.61</v>
      </c>
      <c r="H4" s="13">
        <v>98.71</v>
      </c>
      <c r="I4" s="14">
        <v>98.66</v>
      </c>
    </row>
    <row r="5" spans="1:9" x14ac:dyDescent="0.4">
      <c r="A5" s="67"/>
      <c r="B5" s="69" t="s">
        <v>41</v>
      </c>
      <c r="C5" s="70"/>
      <c r="D5" s="13">
        <v>99.17</v>
      </c>
      <c r="E5" s="14">
        <v>99.04</v>
      </c>
      <c r="F5" s="13">
        <v>99.04</v>
      </c>
      <c r="G5" s="14">
        <v>99.04</v>
      </c>
      <c r="H5" s="13" t="s">
        <v>42</v>
      </c>
      <c r="I5" s="14" t="s">
        <v>42</v>
      </c>
    </row>
    <row r="6" spans="1:9" x14ac:dyDescent="0.4">
      <c r="A6" s="67"/>
      <c r="B6" s="69" t="s">
        <v>43</v>
      </c>
      <c r="C6" s="70"/>
      <c r="D6" s="13">
        <v>98.88</v>
      </c>
      <c r="E6" s="14">
        <v>98.78</v>
      </c>
      <c r="F6" s="13">
        <v>98.98</v>
      </c>
      <c r="G6" s="14">
        <v>98.92</v>
      </c>
      <c r="H6" s="13">
        <v>98.89</v>
      </c>
      <c r="I6" s="14">
        <v>98.88</v>
      </c>
    </row>
    <row r="7" spans="1:9" x14ac:dyDescent="0.4">
      <c r="A7" s="67"/>
      <c r="B7" s="69" t="s">
        <v>44</v>
      </c>
      <c r="C7" s="70"/>
      <c r="D7" s="13">
        <v>98.79</v>
      </c>
      <c r="E7" s="14">
        <v>98.76</v>
      </c>
      <c r="F7" s="13">
        <v>98.8</v>
      </c>
      <c r="G7" s="14">
        <v>98.71</v>
      </c>
      <c r="H7" s="13">
        <v>99.07</v>
      </c>
      <c r="I7" s="14">
        <v>99.01</v>
      </c>
    </row>
    <row r="8" spans="1:9" x14ac:dyDescent="0.4">
      <c r="A8" s="67"/>
      <c r="B8" s="69" t="s">
        <v>45</v>
      </c>
      <c r="C8" s="70"/>
      <c r="D8" s="13">
        <v>98.96</v>
      </c>
      <c r="E8" s="14">
        <v>98.71</v>
      </c>
      <c r="F8" s="13">
        <v>98.94</v>
      </c>
      <c r="G8" s="14">
        <v>98.78</v>
      </c>
      <c r="H8" s="13">
        <v>98.75</v>
      </c>
      <c r="I8" s="14">
        <v>98.7</v>
      </c>
    </row>
    <row r="9" spans="1:9" x14ac:dyDescent="0.4">
      <c r="A9" s="67"/>
      <c r="B9" s="69" t="s">
        <v>46</v>
      </c>
      <c r="C9" s="70"/>
      <c r="D9" s="13">
        <v>98.53</v>
      </c>
      <c r="E9" s="14">
        <v>98.5</v>
      </c>
      <c r="F9" s="13">
        <v>98.53</v>
      </c>
      <c r="G9" s="14">
        <v>98.36</v>
      </c>
      <c r="H9" s="13">
        <v>98.15</v>
      </c>
      <c r="I9" s="14">
        <v>98.08</v>
      </c>
    </row>
    <row r="10" spans="1:9" x14ac:dyDescent="0.4">
      <c r="A10" s="67"/>
      <c r="B10" s="69" t="s">
        <v>47</v>
      </c>
      <c r="C10" s="70"/>
      <c r="D10" s="13">
        <v>98.52</v>
      </c>
      <c r="E10" s="14">
        <v>98.46</v>
      </c>
      <c r="F10" s="13">
        <v>98.48</v>
      </c>
      <c r="G10" s="14">
        <v>98.33</v>
      </c>
      <c r="H10" s="13">
        <v>98.47</v>
      </c>
      <c r="I10" s="14">
        <v>98.36</v>
      </c>
    </row>
    <row r="11" spans="1:9" x14ac:dyDescent="0.4">
      <c r="A11" s="67"/>
      <c r="B11" s="69" t="s">
        <v>48</v>
      </c>
      <c r="C11" s="70"/>
      <c r="D11" s="13">
        <v>98.28</v>
      </c>
      <c r="E11" s="14">
        <v>98.08</v>
      </c>
      <c r="F11" s="13">
        <v>98.58</v>
      </c>
      <c r="G11" s="14">
        <v>98.54</v>
      </c>
      <c r="H11" s="13">
        <v>98.3</v>
      </c>
      <c r="I11" s="14">
        <v>98.23</v>
      </c>
    </row>
    <row r="12" spans="1:9" x14ac:dyDescent="0.4">
      <c r="A12" s="67"/>
      <c r="B12" s="69" t="s">
        <v>49</v>
      </c>
      <c r="C12" s="70"/>
      <c r="D12" s="13">
        <v>99.14</v>
      </c>
      <c r="E12" s="14">
        <v>99.12</v>
      </c>
      <c r="F12" s="13">
        <v>99.03</v>
      </c>
      <c r="G12" s="14">
        <v>98.98</v>
      </c>
      <c r="H12" s="13">
        <v>99.01</v>
      </c>
      <c r="I12" s="14">
        <v>98.91</v>
      </c>
    </row>
    <row r="13" spans="1:9" x14ac:dyDescent="0.4">
      <c r="A13" s="67"/>
      <c r="B13" s="69" t="s">
        <v>50</v>
      </c>
      <c r="C13" s="70"/>
      <c r="D13" s="13">
        <v>99.11</v>
      </c>
      <c r="E13" s="14">
        <v>99.02</v>
      </c>
      <c r="F13" s="13">
        <v>99.37</v>
      </c>
      <c r="G13" s="14">
        <v>99.13</v>
      </c>
      <c r="H13" s="13">
        <v>99.02</v>
      </c>
      <c r="I13" s="14">
        <v>99.01</v>
      </c>
    </row>
    <row r="14" spans="1:9" x14ac:dyDescent="0.4">
      <c r="A14" s="67"/>
      <c r="B14" s="69" t="s">
        <v>51</v>
      </c>
      <c r="C14" s="70"/>
      <c r="D14" s="13">
        <v>98.76</v>
      </c>
      <c r="E14" s="14">
        <v>98.72</v>
      </c>
      <c r="F14" s="13">
        <v>98.71</v>
      </c>
      <c r="G14" s="14">
        <v>98.63</v>
      </c>
      <c r="H14" s="13">
        <v>98.68</v>
      </c>
      <c r="I14" s="14">
        <v>98.54</v>
      </c>
    </row>
    <row r="15" spans="1:9" x14ac:dyDescent="0.4">
      <c r="A15" s="67"/>
      <c r="B15" s="69" t="s">
        <v>52</v>
      </c>
      <c r="C15" s="70"/>
      <c r="D15" s="13">
        <v>98.77</v>
      </c>
      <c r="E15" s="14">
        <v>98.29</v>
      </c>
      <c r="F15" s="13">
        <v>99.1</v>
      </c>
      <c r="G15" s="14">
        <v>99.07</v>
      </c>
      <c r="H15" s="13">
        <v>98.85</v>
      </c>
      <c r="I15" s="14">
        <v>98.71</v>
      </c>
    </row>
    <row r="16" spans="1:9" x14ac:dyDescent="0.4">
      <c r="A16" s="67"/>
      <c r="B16" s="69" t="s">
        <v>53</v>
      </c>
      <c r="C16" s="70"/>
      <c r="D16" s="13">
        <v>98.74</v>
      </c>
      <c r="E16" s="14">
        <v>98.74</v>
      </c>
      <c r="F16" s="13">
        <v>98.26</v>
      </c>
      <c r="G16" s="14">
        <v>98.22</v>
      </c>
      <c r="H16" s="13">
        <v>98.71</v>
      </c>
      <c r="I16" s="14">
        <v>98.7</v>
      </c>
    </row>
    <row r="17" spans="1:9" x14ac:dyDescent="0.4">
      <c r="A17" s="67"/>
      <c r="B17" s="69" t="s">
        <v>54</v>
      </c>
      <c r="C17" s="70"/>
      <c r="D17" s="13">
        <v>98.51</v>
      </c>
      <c r="E17" s="14">
        <v>98.41</v>
      </c>
      <c r="F17" s="13">
        <v>98.53</v>
      </c>
      <c r="G17" s="14">
        <v>98.44</v>
      </c>
      <c r="H17" s="13">
        <v>98.59</v>
      </c>
      <c r="I17" s="14">
        <v>98.41</v>
      </c>
    </row>
    <row r="18" spans="1:9" x14ac:dyDescent="0.4">
      <c r="A18" s="67"/>
      <c r="B18" s="69" t="s">
        <v>55</v>
      </c>
      <c r="C18" s="70"/>
      <c r="D18" s="13">
        <v>98.67</v>
      </c>
      <c r="E18" s="14">
        <v>98.41</v>
      </c>
      <c r="F18" s="13">
        <v>98.07</v>
      </c>
      <c r="G18" s="14">
        <v>97.91</v>
      </c>
      <c r="H18" s="13">
        <v>98.47</v>
      </c>
      <c r="I18" s="14">
        <v>98.36</v>
      </c>
    </row>
    <row r="19" spans="1:9" x14ac:dyDescent="0.4">
      <c r="A19" s="67"/>
      <c r="B19" s="81" t="s">
        <v>56</v>
      </c>
      <c r="C19" s="8" t="s">
        <v>72</v>
      </c>
      <c r="D19" s="65">
        <v>98.83</v>
      </c>
      <c r="E19" s="64">
        <v>98.76</v>
      </c>
      <c r="F19" s="65">
        <v>98.86</v>
      </c>
      <c r="G19" s="64">
        <v>98.74</v>
      </c>
      <c r="H19" s="13">
        <v>98</v>
      </c>
      <c r="I19" s="14">
        <v>97.88</v>
      </c>
    </row>
    <row r="20" spans="1:9" x14ac:dyDescent="0.4">
      <c r="A20" s="67"/>
      <c r="B20" s="81"/>
      <c r="C20" s="8" t="s">
        <v>73</v>
      </c>
      <c r="D20" s="65" t="e">
        <v>#N/A</v>
      </c>
      <c r="E20" s="64" t="e">
        <v>#N/A</v>
      </c>
      <c r="F20" s="65"/>
      <c r="G20" s="64"/>
      <c r="H20" s="13">
        <v>98.9</v>
      </c>
      <c r="I20" s="14">
        <v>98.69</v>
      </c>
    </row>
    <row r="21" spans="1:9" x14ac:dyDescent="0.4">
      <c r="A21" s="67"/>
      <c r="B21" s="81"/>
      <c r="C21" s="8" t="s">
        <v>74</v>
      </c>
      <c r="D21" s="65" t="e">
        <v>#N/A</v>
      </c>
      <c r="E21" s="64" t="e">
        <v>#N/A</v>
      </c>
      <c r="F21" s="65"/>
      <c r="G21" s="64"/>
      <c r="H21" s="13">
        <v>99.28</v>
      </c>
      <c r="I21" s="14">
        <v>99.07</v>
      </c>
    </row>
    <row r="22" spans="1:9" x14ac:dyDescent="0.4">
      <c r="A22" s="67"/>
      <c r="B22" s="79" t="s">
        <v>89</v>
      </c>
      <c r="C22" s="80"/>
      <c r="D22" s="13">
        <v>100</v>
      </c>
      <c r="E22" s="14">
        <v>100</v>
      </c>
      <c r="F22" s="13" t="s">
        <v>91</v>
      </c>
      <c r="G22" s="14" t="s">
        <v>91</v>
      </c>
      <c r="H22" s="13" t="s">
        <v>91</v>
      </c>
      <c r="I22" s="14" t="s">
        <v>91</v>
      </c>
    </row>
    <row r="23" spans="1:9" x14ac:dyDescent="0.4">
      <c r="A23" s="67"/>
      <c r="B23" s="69" t="s">
        <v>57</v>
      </c>
      <c r="C23" s="70"/>
      <c r="D23" s="13">
        <v>99.31</v>
      </c>
      <c r="E23" s="14">
        <v>99.25</v>
      </c>
      <c r="F23" s="13">
        <v>99.23</v>
      </c>
      <c r="G23" s="14">
        <v>99.18</v>
      </c>
      <c r="H23" s="13">
        <v>99.45</v>
      </c>
      <c r="I23" s="14">
        <v>99.44</v>
      </c>
    </row>
    <row r="24" spans="1:9" x14ac:dyDescent="0.4">
      <c r="A24" s="67"/>
      <c r="B24" s="69" t="s">
        <v>69</v>
      </c>
      <c r="C24" s="70"/>
      <c r="D24" s="13">
        <v>98.99</v>
      </c>
      <c r="E24" s="14">
        <v>98.77</v>
      </c>
      <c r="F24" s="13">
        <v>99.11</v>
      </c>
      <c r="G24" s="14">
        <v>99.1</v>
      </c>
      <c r="H24" s="13">
        <v>99.07</v>
      </c>
      <c r="I24" s="14">
        <v>99.01</v>
      </c>
    </row>
    <row r="25" spans="1:9" x14ac:dyDescent="0.4">
      <c r="A25" s="67"/>
      <c r="B25" s="71" t="s">
        <v>70</v>
      </c>
      <c r="C25" s="72"/>
      <c r="D25" s="15">
        <v>99</v>
      </c>
      <c r="E25" s="16">
        <v>98.99</v>
      </c>
      <c r="F25" s="15">
        <v>98.74</v>
      </c>
      <c r="G25" s="16">
        <v>98.54</v>
      </c>
      <c r="H25" s="15" t="s">
        <v>42</v>
      </c>
      <c r="I25" s="16" t="s">
        <v>42</v>
      </c>
    </row>
    <row r="26" spans="1:9" x14ac:dyDescent="0.4">
      <c r="A26" s="67" t="s">
        <v>79</v>
      </c>
      <c r="B26" s="75" t="s">
        <v>58</v>
      </c>
      <c r="C26" s="76"/>
      <c r="D26" s="17">
        <v>98.52</v>
      </c>
      <c r="E26" s="18">
        <v>98.46</v>
      </c>
      <c r="F26" s="17">
        <v>98.41</v>
      </c>
      <c r="G26" s="18">
        <v>98.16</v>
      </c>
      <c r="H26" s="17">
        <v>98.43</v>
      </c>
      <c r="I26" s="18">
        <v>98.39</v>
      </c>
    </row>
    <row r="27" spans="1:9" x14ac:dyDescent="0.4">
      <c r="A27" s="67"/>
      <c r="B27" s="69" t="s">
        <v>59</v>
      </c>
      <c r="C27" s="70"/>
      <c r="D27" s="13">
        <v>98.43</v>
      </c>
      <c r="E27" s="14">
        <v>98.34</v>
      </c>
      <c r="F27" s="13">
        <v>97.86</v>
      </c>
      <c r="G27" s="14">
        <v>97.42</v>
      </c>
      <c r="H27" s="13">
        <v>98.49</v>
      </c>
      <c r="I27" s="14">
        <v>98.44</v>
      </c>
    </row>
    <row r="28" spans="1:9" x14ac:dyDescent="0.4">
      <c r="A28" s="67"/>
      <c r="B28" s="69" t="s">
        <v>60</v>
      </c>
      <c r="C28" s="70"/>
      <c r="D28" s="13">
        <v>98.52</v>
      </c>
      <c r="E28" s="14">
        <v>98.33</v>
      </c>
      <c r="F28" s="13">
        <v>98.38</v>
      </c>
      <c r="G28" s="14">
        <v>98.05</v>
      </c>
      <c r="H28" s="13">
        <v>98.79</v>
      </c>
      <c r="I28" s="14">
        <v>98.65</v>
      </c>
    </row>
    <row r="29" spans="1:9" x14ac:dyDescent="0.4">
      <c r="A29" s="67"/>
      <c r="B29" s="69" t="s">
        <v>61</v>
      </c>
      <c r="C29" s="70"/>
      <c r="D29" s="13">
        <v>98.1</v>
      </c>
      <c r="E29" s="14">
        <v>97.95</v>
      </c>
      <c r="F29" s="13">
        <v>98.67</v>
      </c>
      <c r="G29" s="14">
        <v>98.15</v>
      </c>
      <c r="H29" s="13">
        <v>97.63</v>
      </c>
      <c r="I29" s="14">
        <v>97.56</v>
      </c>
    </row>
    <row r="30" spans="1:9" x14ac:dyDescent="0.4">
      <c r="A30" s="67"/>
      <c r="B30" s="69" t="s">
        <v>62</v>
      </c>
      <c r="C30" s="70"/>
      <c r="D30" s="13">
        <v>98.28</v>
      </c>
      <c r="E30" s="14">
        <v>98.25</v>
      </c>
      <c r="F30" s="13">
        <v>98.14</v>
      </c>
      <c r="G30" s="14">
        <v>98.13</v>
      </c>
      <c r="H30" s="13">
        <v>98.2</v>
      </c>
      <c r="I30" s="14">
        <v>97.85</v>
      </c>
    </row>
    <row r="31" spans="1:9" x14ac:dyDescent="0.4">
      <c r="A31" s="67"/>
      <c r="B31" s="69" t="s">
        <v>63</v>
      </c>
      <c r="C31" s="70"/>
      <c r="D31" s="13">
        <v>98.08</v>
      </c>
      <c r="E31" s="14">
        <v>98.08</v>
      </c>
      <c r="F31" s="13">
        <v>97.81</v>
      </c>
      <c r="G31" s="14">
        <v>97.81</v>
      </c>
      <c r="H31" s="13">
        <v>97.66</v>
      </c>
      <c r="I31" s="14">
        <v>97.63</v>
      </c>
    </row>
    <row r="32" spans="1:9" x14ac:dyDescent="0.4">
      <c r="A32" s="67"/>
      <c r="B32" s="69" t="s">
        <v>64</v>
      </c>
      <c r="C32" s="70"/>
      <c r="D32" s="13">
        <v>97.61</v>
      </c>
      <c r="E32" s="14">
        <v>97.17</v>
      </c>
      <c r="F32" s="13">
        <v>98.16</v>
      </c>
      <c r="G32" s="14">
        <v>98.01</v>
      </c>
      <c r="H32" s="13">
        <v>97.77</v>
      </c>
      <c r="I32" s="14">
        <v>97.69</v>
      </c>
    </row>
    <row r="33" spans="1:9" x14ac:dyDescent="0.4">
      <c r="A33" s="67"/>
      <c r="B33" s="69" t="s">
        <v>65</v>
      </c>
      <c r="C33" s="70"/>
      <c r="D33" s="13">
        <v>98.53</v>
      </c>
      <c r="E33" s="14">
        <v>98.51</v>
      </c>
      <c r="F33" s="13">
        <v>98.28</v>
      </c>
      <c r="G33" s="14">
        <v>98.08</v>
      </c>
      <c r="H33" s="13" t="s">
        <v>42</v>
      </c>
      <c r="I33" s="14" t="s">
        <v>42</v>
      </c>
    </row>
    <row r="34" spans="1:9" x14ac:dyDescent="0.4">
      <c r="A34" s="67"/>
      <c r="B34" s="69" t="s">
        <v>66</v>
      </c>
      <c r="C34" s="70"/>
      <c r="D34" s="13">
        <v>98.42</v>
      </c>
      <c r="E34" s="14">
        <v>98.23</v>
      </c>
      <c r="F34" s="13">
        <v>98.31</v>
      </c>
      <c r="G34" s="14">
        <v>98.25</v>
      </c>
      <c r="H34" s="13">
        <v>98.02</v>
      </c>
      <c r="I34" s="14">
        <v>97.49</v>
      </c>
    </row>
    <row r="35" spans="1:9" x14ac:dyDescent="0.4">
      <c r="A35" s="67"/>
      <c r="B35" s="69" t="s">
        <v>67</v>
      </c>
      <c r="C35" s="70"/>
      <c r="D35" s="13">
        <v>99.05</v>
      </c>
      <c r="E35" s="14">
        <v>98.96</v>
      </c>
      <c r="F35" s="13">
        <v>98.69</v>
      </c>
      <c r="G35" s="14">
        <v>98.69</v>
      </c>
      <c r="H35" s="13">
        <v>98.15</v>
      </c>
      <c r="I35" s="14">
        <v>98.1</v>
      </c>
    </row>
    <row r="36" spans="1:9" x14ac:dyDescent="0.4">
      <c r="A36" s="67"/>
      <c r="B36" s="81" t="s">
        <v>68</v>
      </c>
      <c r="C36" s="8" t="s">
        <v>75</v>
      </c>
      <c r="D36" s="65">
        <v>98.35</v>
      </c>
      <c r="E36" s="64">
        <v>98.21</v>
      </c>
      <c r="F36" s="65">
        <v>97.65</v>
      </c>
      <c r="G36" s="64">
        <v>97.56</v>
      </c>
      <c r="H36" s="13">
        <v>98.14</v>
      </c>
      <c r="I36" s="14">
        <v>98.07</v>
      </c>
    </row>
    <row r="37" spans="1:9" x14ac:dyDescent="0.4">
      <c r="A37" s="67"/>
      <c r="B37" s="81"/>
      <c r="C37" s="8" t="s">
        <v>76</v>
      </c>
      <c r="D37" s="65" t="e">
        <v>#N/A</v>
      </c>
      <c r="E37" s="64" t="e">
        <v>#N/A</v>
      </c>
      <c r="F37" s="65"/>
      <c r="G37" s="64"/>
      <c r="H37" s="13">
        <v>98.78</v>
      </c>
      <c r="I37" s="14">
        <v>98.22</v>
      </c>
    </row>
    <row r="38" spans="1:9" x14ac:dyDescent="0.4">
      <c r="A38" s="67"/>
      <c r="B38" s="81"/>
      <c r="C38" s="8" t="s">
        <v>77</v>
      </c>
      <c r="D38" s="65" t="e">
        <v>#N/A</v>
      </c>
      <c r="E38" s="64" t="e">
        <v>#N/A</v>
      </c>
      <c r="F38" s="65"/>
      <c r="G38" s="64"/>
      <c r="H38" s="13">
        <v>98.41</v>
      </c>
      <c r="I38" s="14">
        <v>98.26</v>
      </c>
    </row>
    <row r="39" spans="1:9" ht="18" thickBot="1" x14ac:dyDescent="0.45">
      <c r="A39" s="68"/>
      <c r="B39" s="73" t="s">
        <v>71</v>
      </c>
      <c r="C39" s="74"/>
      <c r="D39" s="19">
        <v>98.82</v>
      </c>
      <c r="E39" s="20">
        <v>98.65</v>
      </c>
      <c r="F39" s="19">
        <v>98.58</v>
      </c>
      <c r="G39" s="20">
        <v>98.34</v>
      </c>
      <c r="H39" s="19" t="s">
        <v>42</v>
      </c>
      <c r="I39" s="20" t="s">
        <v>42</v>
      </c>
    </row>
    <row r="40" spans="1:9" x14ac:dyDescent="0.4">
      <c r="A40" s="7"/>
      <c r="B40" s="7"/>
      <c r="C40" s="7"/>
      <c r="D40" s="7"/>
      <c r="E40" s="7"/>
      <c r="F40" s="7"/>
      <c r="G40" s="7"/>
      <c r="H40" s="7"/>
      <c r="I40" s="7"/>
    </row>
  </sheetData>
  <mergeCells count="47">
    <mergeCell ref="D1:E1"/>
    <mergeCell ref="D19:D21"/>
    <mergeCell ref="E19:E21"/>
    <mergeCell ref="D36:D38"/>
    <mergeCell ref="E36:E38"/>
    <mergeCell ref="B14:C14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30:C30"/>
    <mergeCell ref="B31:C31"/>
    <mergeCell ref="B32:C32"/>
    <mergeCell ref="B33:C33"/>
    <mergeCell ref="B15:C15"/>
    <mergeCell ref="B16:C16"/>
    <mergeCell ref="B17:C17"/>
    <mergeCell ref="B18:C18"/>
    <mergeCell ref="B19:B21"/>
    <mergeCell ref="B23:C23"/>
    <mergeCell ref="B26:C26"/>
    <mergeCell ref="B27:C27"/>
    <mergeCell ref="B28:C28"/>
    <mergeCell ref="B29:C29"/>
    <mergeCell ref="B22:C22"/>
    <mergeCell ref="H1:I1"/>
    <mergeCell ref="A1:C2"/>
    <mergeCell ref="G36:G38"/>
    <mergeCell ref="F19:F21"/>
    <mergeCell ref="G19:G21"/>
    <mergeCell ref="A3:A25"/>
    <mergeCell ref="A26:A39"/>
    <mergeCell ref="F1:G1"/>
    <mergeCell ref="B34:C34"/>
    <mergeCell ref="B35:C35"/>
    <mergeCell ref="B24:C24"/>
    <mergeCell ref="B25:C25"/>
    <mergeCell ref="B39:C39"/>
    <mergeCell ref="F36:F38"/>
    <mergeCell ref="B36:B38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학생부 입력 및 결과</vt:lpstr>
      <vt:lpstr>계산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kkj</dc:creator>
  <cp:lastModifiedBy>김 기준</cp:lastModifiedBy>
  <cp:lastPrinted>2025-07-04T12:41:09Z</cp:lastPrinted>
  <dcterms:created xsi:type="dcterms:W3CDTF">2025-07-02T23:44:55Z</dcterms:created>
  <dcterms:modified xsi:type="dcterms:W3CDTF">2026-06-15T08:55:16Z</dcterms:modified>
</cp:coreProperties>
</file>