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2024\600. 데이터\600. 계산기\"/>
    </mc:Choice>
  </mc:AlternateContent>
  <xr:revisionPtr revIDLastSave="0" documentId="13_ncr:1_{98DFF555-35C7-4CBF-8442-317AE7045507}" xr6:coauthVersionLast="47" xr6:coauthVersionMax="47" xr10:uidLastSave="{00000000-0000-0000-0000-000000000000}"/>
  <workbookProtection workbookAlgorithmName="SHA-512" workbookHashValue="v4VepxM3lWXpuBWPUDPXDmPdOqKzeLVOEFyUU5oWhKgwVt8pFdLPZUhKveUyuJDUaaU/TGceoGudJZFykJ31Aw==" workbookSaltValue="HS9vpJwdIRN1nNEv7PcBqQ==" workbookSpinCount="100000" lockStructure="1"/>
  <bookViews>
    <workbookView xWindow="28680" yWindow="-120" windowWidth="29040" windowHeight="15840" xr2:uid="{00000000-000D-0000-FFFF-FFFF00000000}"/>
  </bookViews>
  <sheets>
    <sheet name="입력" sheetId="4" r:id="rId1"/>
    <sheet name="계산" sheetId="5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5" l="1"/>
  <c r="E13" i="5"/>
  <c r="D14" i="5"/>
  <c r="D19" i="5" s="1"/>
  <c r="C12" i="5"/>
  <c r="B12" i="5"/>
  <c r="G14" i="5"/>
  <c r="C23" i="5" l="1"/>
  <c r="C18" i="5"/>
  <c r="C19" i="5"/>
  <c r="C20" i="5"/>
  <c r="C21" i="5"/>
  <c r="C22" i="5"/>
  <c r="C24" i="5"/>
  <c r="B18" i="5"/>
  <c r="B19" i="5"/>
  <c r="B20" i="5"/>
  <c r="B21" i="5"/>
  <c r="B22" i="5"/>
  <c r="B23" i="5"/>
  <c r="B24" i="5"/>
  <c r="D23" i="5"/>
  <c r="D20" i="5"/>
  <c r="D24" i="5"/>
  <c r="D18" i="5"/>
  <c r="D21" i="5"/>
  <c r="D22" i="5"/>
  <c r="F22" i="5" l="1" a="1"/>
  <c r="F22" i="5" s="1"/>
  <c r="F20" i="5" a="1"/>
  <c r="F20" i="5" s="1"/>
  <c r="F18" i="5" a="1"/>
  <c r="F18" i="5" s="1"/>
  <c r="F24" i="5" a="1"/>
  <c r="F24" i="5" s="1"/>
  <c r="F23" i="5" a="1"/>
  <c r="F23" i="5" s="1"/>
  <c r="F19" i="5" a="1"/>
  <c r="F19" i="5" s="1"/>
  <c r="F21" i="5" a="1"/>
  <c r="F21" i="5" s="1"/>
  <c r="C11" i="5"/>
  <c r="F11" i="5"/>
  <c r="E11" i="5"/>
  <c r="E20" i="5" l="1"/>
  <c r="G20" i="5" s="1"/>
  <c r="E23" i="5"/>
  <c r="G23" i="5" s="1"/>
  <c r="E18" i="5"/>
  <c r="G18" i="5" s="1"/>
  <c r="E19" i="5"/>
  <c r="G19" i="5" s="1"/>
  <c r="E24" i="5"/>
  <c r="G24" i="5" s="1"/>
  <c r="E22" i="5"/>
  <c r="G22" i="5" s="1"/>
  <c r="E21" i="5"/>
  <c r="G21" i="5" s="1"/>
  <c r="I18" i="5" l="1"/>
  <c r="B13" i="4"/>
  <c r="B10" i="4"/>
  <c r="B11" i="4"/>
  <c r="B12" i="4"/>
  <c r="B14" i="4"/>
  <c r="B9" i="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<sst xmlns="http://schemas.openxmlformats.org/spreadsheetml/2006/main" count="84" uniqueCount="57">
  <si>
    <t>국어</t>
    <phoneticPr fontId="2" type="noConversion"/>
  </si>
  <si>
    <t>수학</t>
    <phoneticPr fontId="2" type="noConversion"/>
  </si>
  <si>
    <t>영어 등급별 감점 및 표준변환점수</t>
    <phoneticPr fontId="5" type="noConversion"/>
  </si>
  <si>
    <t>등급</t>
    <phoneticPr fontId="5" type="noConversion"/>
  </si>
  <si>
    <t>백분위</t>
  </si>
  <si>
    <t>국어</t>
    <phoneticPr fontId="5" type="noConversion"/>
  </si>
  <si>
    <t>영어</t>
    <phoneticPr fontId="5" type="noConversion"/>
  </si>
  <si>
    <t>탐구1</t>
    <phoneticPr fontId="5" type="noConversion"/>
  </si>
  <si>
    <t>탐구2</t>
    <phoneticPr fontId="5" type="noConversion"/>
  </si>
  <si>
    <t>한국사</t>
    <phoneticPr fontId="5" type="noConversion"/>
  </si>
  <si>
    <t>표준점수</t>
    <phoneticPr fontId="5" type="noConversion"/>
  </si>
  <si>
    <t>백분위</t>
    <phoneticPr fontId="5" type="noConversion"/>
  </si>
  <si>
    <t>전형구분</t>
    <phoneticPr fontId="5" type="noConversion"/>
  </si>
  <si>
    <t>환산점수</t>
    <phoneticPr fontId="5" type="noConversion"/>
  </si>
  <si>
    <t>해당 모집단위</t>
    <phoneticPr fontId="5" type="noConversion"/>
  </si>
  <si>
    <t>의학과</t>
    <phoneticPr fontId="5" type="noConversion"/>
  </si>
  <si>
    <t>국방디지털융합학과</t>
    <phoneticPr fontId="5" type="noConversion"/>
  </si>
  <si>
    <t>인문대학, 사회과학대학</t>
    <phoneticPr fontId="5" type="noConversion"/>
  </si>
  <si>
    <t>계열/모집단위</t>
    <phoneticPr fontId="5" type="noConversion"/>
  </si>
  <si>
    <t>백분위 반영비율</t>
    <phoneticPr fontId="5" type="noConversion"/>
  </si>
  <si>
    <t>수학</t>
    <phoneticPr fontId="5" type="noConversion"/>
  </si>
  <si>
    <t>탐구</t>
    <phoneticPr fontId="5" type="noConversion"/>
  </si>
  <si>
    <r>
      <t>자연계열</t>
    </r>
    <r>
      <rPr>
        <sz val="9"/>
        <color indexed="8"/>
        <rFont val="맑은 고딕"/>
        <family val="3"/>
        <charset val="129"/>
      </rPr>
      <t>(의학과, 국방디지털융합학과 제외)</t>
    </r>
    <phoneticPr fontId="5" type="noConversion"/>
  </si>
  <si>
    <r>
      <t>경영대학</t>
    </r>
    <r>
      <rPr>
        <sz val="11"/>
        <color indexed="8"/>
        <rFont val="맑은 고딕"/>
        <family val="3"/>
        <charset val="129"/>
      </rPr>
      <t>, 간호학과</t>
    </r>
    <r>
      <rPr>
        <sz val="9"/>
        <color indexed="8"/>
        <rFont val="맑은 고딕"/>
        <family val="3"/>
        <charset val="129"/>
      </rPr>
      <t>(교차)</t>
    </r>
    <phoneticPr fontId="5" type="noConversion"/>
  </si>
  <si>
    <t>자연계열</t>
    <phoneticPr fontId="5" type="noConversion"/>
  </si>
  <si>
    <t>사탐</t>
    <phoneticPr fontId="2" type="noConversion"/>
  </si>
  <si>
    <t>과탐</t>
  </si>
  <si>
    <t>과탐</t>
    <phoneticPr fontId="2" type="noConversion"/>
  </si>
  <si>
    <t>직탐</t>
    <phoneticPr fontId="2" type="noConversion"/>
  </si>
  <si>
    <t>총점</t>
    <phoneticPr fontId="2" type="noConversion"/>
  </si>
  <si>
    <t>한국사 등급별 감점</t>
    <phoneticPr fontId="13" type="noConversion"/>
  </si>
  <si>
    <t>등급</t>
    <phoneticPr fontId="13" type="noConversion"/>
  </si>
  <si>
    <t>감점</t>
    <phoneticPr fontId="13" type="noConversion"/>
  </si>
  <si>
    <t>(특성화만) 자연계열</t>
    <phoneticPr fontId="2" type="noConversion"/>
  </si>
  <si>
    <t>(특성화만) 경영대학</t>
    <phoneticPr fontId="2" type="noConversion"/>
  </si>
  <si>
    <t>특성화고졸업자전형</t>
    <phoneticPr fontId="2" type="noConversion"/>
  </si>
  <si>
    <t>[반영비율] 국어-수학-영어-탐구</t>
    <phoneticPr fontId="13" type="noConversion"/>
  </si>
  <si>
    <t>[인문1] 경영대학</t>
    <phoneticPr fontId="5" type="noConversion"/>
  </si>
  <si>
    <t>유의) 환산점수는 난이도와 표준점수 만점에 따라 크게 달라질 수 있으므로 아래의 정시 입시상담솔루션을 통해 환산백분위 참고를 권장드립니다.</t>
    <phoneticPr fontId="13" type="noConversion"/>
  </si>
  <si>
    <t>미적분</t>
  </si>
  <si>
    <t>2025학년도 만점</t>
    <phoneticPr fontId="2" type="noConversion"/>
  </si>
  <si>
    <t>2025
Ajou Univ.</t>
    <phoneticPr fontId="13" type="noConversion"/>
  </si>
  <si>
    <t>일반전형1, 2, 3, 4 
국방IT우수인재2
농어촌, 
기회균형전형</t>
    <phoneticPr fontId="5" type="noConversion"/>
  </si>
  <si>
    <t>[자연2] 국방디지털융합학과, 의학과</t>
    <phoneticPr fontId="5" type="noConversion"/>
  </si>
  <si>
    <t>[인문1] 경영대학, 간호학과(일반전형4)</t>
    <phoneticPr fontId="5" type="noConversion"/>
  </si>
  <si>
    <r>
      <rPr>
        <b/>
        <sz val="11"/>
        <rFont val="돋움"/>
        <family val="3"/>
        <charset val="129"/>
      </rPr>
      <t>수학:</t>
    </r>
    <r>
      <rPr>
        <sz val="11"/>
        <rFont val="돋움"/>
        <family val="3"/>
      </rPr>
      <t xml:space="preserve"> 미적분/기하 선택 시 표준 점수에 3% 가산
</t>
    </r>
    <r>
      <rPr>
        <b/>
        <sz val="11"/>
        <rFont val="돋움"/>
        <family val="3"/>
        <charset val="129"/>
      </rPr>
      <t>탐구:</t>
    </r>
    <r>
      <rPr>
        <sz val="11"/>
        <rFont val="돋움"/>
        <family val="3"/>
      </rPr>
      <t xml:space="preserve"> 과학탐구 선택시 백분위 자체 변환점수에 3% 가산</t>
    </r>
    <phoneticPr fontId="13" type="noConversion"/>
  </si>
  <si>
    <t>비고</t>
    <phoneticPr fontId="13" type="noConversion"/>
  </si>
  <si>
    <r>
      <rPr>
        <b/>
        <sz val="11"/>
        <rFont val="돋움"/>
        <family val="3"/>
        <charset val="129"/>
      </rPr>
      <t>수학:</t>
    </r>
    <r>
      <rPr>
        <sz val="11"/>
        <rFont val="돋움"/>
        <family val="3"/>
      </rPr>
      <t xml:space="preserve"> 미적분/기하 선택 시 표준 점수에 3% 가산
</t>
    </r>
    <r>
      <rPr>
        <b/>
        <sz val="11"/>
        <rFont val="돋움"/>
        <family val="3"/>
        <charset val="129"/>
      </rPr>
      <t>탐구:</t>
    </r>
    <r>
      <rPr>
        <sz val="11"/>
        <rFont val="돋움"/>
        <family val="3"/>
      </rPr>
      <t xml:space="preserve"> 과학탐구 선택시 백분위 자체 변환점수에 3% 가산</t>
    </r>
    <phoneticPr fontId="13" type="noConversion"/>
  </si>
  <si>
    <t>-</t>
    <phoneticPr fontId="13" type="noConversion"/>
  </si>
  <si>
    <t>[자연1] 공과대학, 첨단ICT융합대학, 소프트웨어융합대학, 자연과학대학,
          간호학과, 약학과, 첨단바이오융합대학, 자유전공학부(자연)</t>
    <phoneticPr fontId="13" type="noConversion"/>
  </si>
  <si>
    <t>[인문2] 인문대학, 사회과학대학, 자유전공학부(인문)</t>
    <phoneticPr fontId="5" type="noConversion"/>
  </si>
  <si>
    <t>[자연계열1] 20 - 35 - 15 - 30</t>
    <phoneticPr fontId="13" type="noConversion"/>
  </si>
  <si>
    <t>[자연계열2] 20 - 40 - 10 - 30</t>
    <phoneticPr fontId="13" type="noConversion"/>
  </si>
  <si>
    <t>[인문계열1] 25 - 40 - 15 - 20</t>
    <phoneticPr fontId="13" type="noConversion"/>
  </si>
  <si>
    <t>[인문계열2] 35 - 25 - 15 - 25</t>
    <phoneticPr fontId="13" type="noConversion"/>
  </si>
  <si>
    <t>[아주대학교 정시 입시상담솔루션 바로가기(오픈예정)]</t>
    <phoneticPr fontId="13" type="noConversion"/>
  </si>
  <si>
    <t>[자연1] 공과대학, 첨단ICT융합대학, 소프트웨어융합대학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</si>
</sst>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00000"/>
    <numFmt numFmtId="177" formatCode="0.00000"/>
    <numFmt numFmtId="178" formatCode="0.000000"/>
    <numFmt numFmtId="179" formatCode="0.000000000"/>
  </numFmts>
  <fonts count="24" x14ac:knownFonts="1">
    <font>
      <sz val="11"/>
      <name val="돋움"/>
      <family val="3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0" tint="-0.34998626667073579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5"/>
      <color theme="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4"/>
      <color theme="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u/>
      <sz val="11"/>
      <color theme="10"/>
      <name val="돋움"/>
      <family val="3"/>
    </font>
    <font>
      <b/>
      <u/>
      <sz val="16"/>
      <color theme="10"/>
      <name val="돋움"/>
      <family val="3"/>
      <charset val="129"/>
    </font>
    <font>
      <b/>
      <sz val="15"/>
      <color theme="0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theme="0"/>
      </bottom>
      <diagonal/>
    </border>
    <border>
      <left style="thick">
        <color indexed="64"/>
      </left>
      <right/>
      <top style="thick">
        <color theme="0"/>
      </top>
      <bottom style="thin">
        <color theme="0" tint="-4.9989318521683403E-2"/>
      </bottom>
      <diagonal/>
    </border>
    <border>
      <left style="thick">
        <color indexed="64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theme="0" tint="-4.9989318521683403E-2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21" fillId="0" borderId="0" applyNumberFormat="0" applyFill="0" applyBorder="0" applyAlignment="0" applyProtection="0"/>
  </cellStyleXfs>
  <cellXfs count="147">
    <xf numFmtId="0" fontId="0" fillId="0" borderId="0" xfId="0"/>
    <xf numFmtId="0" fontId="9" fillId="7" borderId="6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" fontId="0" fillId="0" borderId="11" xfId="0" applyNumberFormat="1" applyBorder="1" applyAlignment="1">
      <alignment vertical="center"/>
    </xf>
    <xf numFmtId="1" fontId="0" fillId="0" borderId="1" xfId="0" applyNumberFormat="1" applyBorder="1" applyAlignment="1">
      <alignment vertical="center"/>
    </xf>
    <xf numFmtId="1" fontId="0" fillId="0" borderId="12" xfId="0" applyNumberFormat="1" applyBorder="1" applyAlignment="1">
      <alignment vertical="center"/>
    </xf>
    <xf numFmtId="0" fontId="10" fillId="0" borderId="13" xfId="0" applyFont="1" applyBorder="1" applyAlignment="1">
      <alignment horizontal="center" vertical="center"/>
    </xf>
    <xf numFmtId="1" fontId="0" fillId="0" borderId="14" xfId="0" applyNumberFormat="1" applyBorder="1" applyAlignment="1">
      <alignment vertical="center"/>
    </xf>
    <xf numFmtId="1" fontId="0" fillId="0" borderId="15" xfId="0" applyNumberFormat="1" applyBorder="1" applyAlignment="1">
      <alignment vertical="center"/>
    </xf>
    <xf numFmtId="1" fontId="0" fillId="0" borderId="16" xfId="0" applyNumberFormat="1" applyBorder="1" applyAlignment="1">
      <alignment vertical="center"/>
    </xf>
    <xf numFmtId="0" fontId="9" fillId="8" borderId="1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0" fillId="0" borderId="11" xfId="0" applyBorder="1"/>
    <xf numFmtId="0" fontId="9" fillId="7" borderId="23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9" borderId="12" xfId="0" applyNumberFormat="1" applyFill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2" fontId="0" fillId="9" borderId="16" xfId="0" applyNumberFormat="1" applyFill="1" applyBorder="1" applyAlignment="1">
      <alignment horizontal="center" vertical="center"/>
    </xf>
    <xf numFmtId="0" fontId="0" fillId="0" borderId="12" xfId="0" applyBorder="1"/>
    <xf numFmtId="0" fontId="0" fillId="0" borderId="19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14" xfId="0" applyBorder="1"/>
    <xf numFmtId="0" fontId="0" fillId="0" borderId="16" xfId="0" applyBorder="1"/>
    <xf numFmtId="0" fontId="3" fillId="0" borderId="11" xfId="0" applyFont="1" applyBorder="1"/>
    <xf numFmtId="0" fontId="3" fillId="0" borderId="12" xfId="0" applyFont="1" applyBorder="1"/>
    <xf numFmtId="0" fontId="10" fillId="0" borderId="27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0" fontId="11" fillId="9" borderId="28" xfId="0" applyFont="1" applyFill="1" applyBorder="1" applyAlignment="1">
      <alignment horizontal="center" vertical="center"/>
    </xf>
    <xf numFmtId="0" fontId="12" fillId="9" borderId="18" xfId="0" applyFont="1" applyFill="1" applyBorder="1" applyAlignment="1">
      <alignment horizontal="center" vertical="center"/>
    </xf>
    <xf numFmtId="0" fontId="11" fillId="9" borderId="1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2" fillId="9" borderId="12" xfId="0" applyFont="1" applyFill="1" applyBorder="1" applyAlignment="1">
      <alignment horizontal="center" vertical="center"/>
    </xf>
    <xf numFmtId="2" fontId="11" fillId="9" borderId="14" xfId="0" applyNumberFormat="1" applyFont="1" applyFill="1" applyBorder="1" applyAlignment="1">
      <alignment horizontal="center" vertical="center"/>
    </xf>
    <xf numFmtId="2" fontId="11" fillId="9" borderId="15" xfId="0" applyNumberFormat="1" applyFont="1" applyFill="1" applyBorder="1" applyAlignment="1">
      <alignment horizontal="center" vertical="center"/>
    </xf>
    <xf numFmtId="1" fontId="11" fillId="0" borderId="15" xfId="0" applyNumberFormat="1" applyFont="1" applyBorder="1" applyAlignment="1">
      <alignment horizontal="center" vertical="center"/>
    </xf>
    <xf numFmtId="2" fontId="11" fillId="9" borderId="29" xfId="0" applyNumberFormat="1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9" fillId="7" borderId="30" xfId="0" applyFont="1" applyFill="1" applyBorder="1" applyAlignment="1">
      <alignment horizontal="center" vertical="center"/>
    </xf>
    <xf numFmtId="0" fontId="9" fillId="7" borderId="19" xfId="0" applyFont="1" applyFill="1" applyBorder="1" applyAlignment="1">
      <alignment horizontal="center" vertical="center"/>
    </xf>
    <xf numFmtId="2" fontId="10" fillId="0" borderId="10" xfId="0" applyNumberFormat="1" applyFont="1" applyBorder="1" applyAlignment="1">
      <alignment horizontal="center" vertical="center"/>
    </xf>
    <xf numFmtId="2" fontId="10" fillId="0" borderId="13" xfId="0" applyNumberFormat="1" applyFont="1" applyBorder="1" applyAlignment="1">
      <alignment horizontal="center" vertical="center"/>
    </xf>
    <xf numFmtId="0" fontId="9" fillId="7" borderId="31" xfId="0" applyFont="1" applyFill="1" applyBorder="1" applyAlignment="1">
      <alignment horizontal="center" vertical="center"/>
    </xf>
    <xf numFmtId="0" fontId="9" fillId="10" borderId="33" xfId="0" applyFont="1" applyFill="1" applyBorder="1" applyAlignment="1">
      <alignment horizontal="center" vertical="center"/>
    </xf>
    <xf numFmtId="0" fontId="9" fillId="7" borderId="32" xfId="0" applyFont="1" applyFill="1" applyBorder="1" applyAlignment="1">
      <alignment horizontal="center" vertical="center"/>
    </xf>
    <xf numFmtId="0" fontId="9" fillId="7" borderId="0" xfId="0" applyFont="1" applyFill="1" applyBorder="1" applyAlignment="1">
      <alignment horizontal="center" vertical="center"/>
    </xf>
    <xf numFmtId="0" fontId="0" fillId="0" borderId="35" xfId="0" applyFill="1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1" fontId="0" fillId="0" borderId="7" xfId="0" applyNumberFormat="1" applyBorder="1" applyAlignment="1">
      <alignment vertical="center"/>
    </xf>
    <xf numFmtId="1" fontId="0" fillId="0" borderId="8" xfId="0" applyNumberFormat="1" applyBorder="1" applyAlignment="1">
      <alignment vertical="center"/>
    </xf>
    <xf numFmtId="1" fontId="0" fillId="0" borderId="9" xfId="0" applyNumberFormat="1" applyBorder="1" applyAlignment="1">
      <alignment vertical="center"/>
    </xf>
    <xf numFmtId="2" fontId="0" fillId="0" borderId="0" xfId="0" applyNumberFormat="1"/>
    <xf numFmtId="0" fontId="9" fillId="7" borderId="39" xfId="0" applyFont="1" applyFill="1" applyBorder="1" applyAlignment="1" applyProtection="1">
      <alignment horizontal="center" vertical="center"/>
      <protection locked="0"/>
    </xf>
    <xf numFmtId="0" fontId="9" fillId="7" borderId="45" xfId="0" applyFont="1" applyFill="1" applyBorder="1" applyAlignment="1" applyProtection="1">
      <alignment horizontal="center" vertical="center"/>
      <protection locked="0"/>
    </xf>
    <xf numFmtId="0" fontId="8" fillId="13" borderId="42" xfId="0" applyFont="1" applyFill="1" applyBorder="1" applyAlignment="1" applyProtection="1">
      <alignment horizontal="center" vertical="center"/>
      <protection locked="0"/>
    </xf>
    <xf numFmtId="0" fontId="9" fillId="7" borderId="46" xfId="0" applyFont="1" applyFill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17" fillId="6" borderId="40" xfId="0" applyFont="1" applyFill="1" applyBorder="1" applyAlignment="1" applyProtection="1">
      <alignment horizontal="center" vertical="center"/>
      <protection hidden="1"/>
    </xf>
    <xf numFmtId="0" fontId="8" fillId="11" borderId="50" xfId="0" applyFont="1" applyFill="1" applyBorder="1" applyAlignment="1">
      <alignment horizontal="center" vertical="center"/>
    </xf>
    <xf numFmtId="0" fontId="8" fillId="11" borderId="51" xfId="0" applyFont="1" applyFill="1" applyBorder="1" applyAlignment="1">
      <alignment horizontal="center" vertical="center"/>
    </xf>
    <xf numFmtId="0" fontId="9" fillId="0" borderId="47" xfId="0" applyFont="1" applyBorder="1" applyAlignment="1" applyProtection="1">
      <alignment horizontal="center" vertical="center"/>
      <protection locked="0"/>
    </xf>
    <xf numFmtId="0" fontId="7" fillId="9" borderId="40" xfId="0" applyFont="1" applyFill="1" applyBorder="1" applyAlignment="1" applyProtection="1">
      <alignment horizontal="center" vertical="center"/>
      <protection hidden="1"/>
    </xf>
    <xf numFmtId="0" fontId="7" fillId="9" borderId="1" xfId="0" applyFont="1" applyFill="1" applyBorder="1" applyAlignment="1" applyProtection="1">
      <alignment horizontal="center" vertical="center"/>
      <protection hidden="1"/>
    </xf>
    <xf numFmtId="0" fontId="7" fillId="9" borderId="2" xfId="0" applyFont="1" applyFill="1" applyBorder="1" applyAlignment="1" applyProtection="1">
      <alignment horizontal="center" vertical="center"/>
      <protection hidden="1"/>
    </xf>
    <xf numFmtId="0" fontId="7" fillId="9" borderId="52" xfId="0" applyFont="1" applyFill="1" applyBorder="1" applyAlignment="1" applyProtection="1">
      <alignment horizontal="center" vertical="center"/>
      <protection hidden="1"/>
    </xf>
    <xf numFmtId="0" fontId="7" fillId="9" borderId="48" xfId="0" applyFont="1" applyFill="1" applyBorder="1" applyAlignment="1" applyProtection="1">
      <alignment horizontal="center" vertical="center"/>
      <protection hidden="1"/>
    </xf>
    <xf numFmtId="177" fontId="0" fillId="0" borderId="0" xfId="0" applyNumberFormat="1"/>
    <xf numFmtId="178" fontId="0" fillId="0" borderId="0" xfId="0" applyNumberFormat="1"/>
    <xf numFmtId="179" fontId="0" fillId="0" borderId="0" xfId="0" applyNumberFormat="1" applyAlignment="1">
      <alignment horizontal="center"/>
    </xf>
    <xf numFmtId="0" fontId="9" fillId="15" borderId="1" xfId="0" applyFont="1" applyFill="1" applyBorder="1" applyAlignment="1">
      <alignment horizontal="center" vertical="center"/>
    </xf>
    <xf numFmtId="2" fontId="9" fillId="15" borderId="1" xfId="0" applyNumberFormat="1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8" fillId="11" borderId="54" xfId="0" applyFont="1" applyFill="1" applyBorder="1" applyAlignment="1">
      <alignment horizontal="center" vertical="center"/>
    </xf>
    <xf numFmtId="0" fontId="7" fillId="9" borderId="55" xfId="0" applyFont="1" applyFill="1" applyBorder="1" applyAlignment="1" applyProtection="1">
      <alignment horizontal="center" vertical="center"/>
      <protection hidden="1"/>
    </xf>
    <xf numFmtId="0" fontId="7" fillId="9" borderId="56" xfId="0" applyFont="1" applyFill="1" applyBorder="1" applyAlignment="1" applyProtection="1">
      <alignment horizontal="center" vertical="center"/>
      <protection hidden="1"/>
    </xf>
    <xf numFmtId="0" fontId="9" fillId="0" borderId="56" xfId="0" applyFont="1" applyBorder="1" applyAlignment="1" applyProtection="1">
      <alignment horizontal="center" vertical="center"/>
      <protection locked="0"/>
    </xf>
    <xf numFmtId="0" fontId="9" fillId="0" borderId="57" xfId="0" applyFont="1" applyBorder="1" applyAlignment="1" applyProtection="1">
      <alignment horizontal="center" vertical="center"/>
      <protection locked="0"/>
    </xf>
    <xf numFmtId="0" fontId="23" fillId="6" borderId="38" xfId="0" applyFont="1" applyFill="1" applyBorder="1" applyAlignment="1">
      <alignment horizontal="center" vertical="center"/>
    </xf>
    <xf numFmtId="0" fontId="1" fillId="0" borderId="60" xfId="0" applyFont="1" applyBorder="1" applyAlignment="1">
      <alignment vertical="center" wrapText="1"/>
    </xf>
    <xf numFmtId="0" fontId="9" fillId="2" borderId="53" xfId="0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Border="1" applyAlignment="1" applyProtection="1">
      <alignment horizontal="center" vertical="center"/>
      <protection hidden="1"/>
    </xf>
    <xf numFmtId="0" fontId="9" fillId="3" borderId="53" xfId="0" applyFont="1" applyFill="1" applyBorder="1" applyAlignment="1" applyProtection="1">
      <alignment horizontal="center" vertical="center"/>
      <protection hidden="1"/>
    </xf>
    <xf numFmtId="0" fontId="9" fillId="3" borderId="0" xfId="0" applyFont="1" applyFill="1" applyBorder="1" applyAlignment="1" applyProtection="1">
      <alignment horizontal="center" vertical="center"/>
      <protection hidden="1"/>
    </xf>
    <xf numFmtId="0" fontId="9" fillId="4" borderId="53" xfId="0" applyFont="1" applyFill="1" applyBorder="1" applyAlignment="1" applyProtection="1">
      <alignment horizontal="center" vertical="center"/>
      <protection hidden="1"/>
    </xf>
    <xf numFmtId="0" fontId="9" fillId="4" borderId="0" xfId="0" applyFont="1" applyFill="1" applyBorder="1" applyAlignment="1" applyProtection="1">
      <alignment horizontal="center" vertical="center"/>
      <protection hidden="1"/>
    </xf>
    <xf numFmtId="0" fontId="1" fillId="0" borderId="58" xfId="0" applyFont="1" applyBorder="1" applyAlignment="1">
      <alignment horizontal="left" vertical="center" wrapText="1"/>
    </xf>
    <xf numFmtId="0" fontId="0" fillId="0" borderId="59" xfId="0" applyBorder="1" applyAlignment="1">
      <alignment horizontal="left" vertical="center" wrapText="1"/>
    </xf>
    <xf numFmtId="0" fontId="0" fillId="0" borderId="61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20" fillId="5" borderId="1" xfId="0" applyFont="1" applyFill="1" applyBorder="1" applyAlignment="1" applyProtection="1">
      <alignment vertical="center" wrapText="1"/>
      <protection hidden="1"/>
    </xf>
    <xf numFmtId="0" fontId="20" fillId="5" borderId="48" xfId="0" applyFont="1" applyFill="1" applyBorder="1" applyAlignment="1" applyProtection="1">
      <alignment vertical="center" wrapText="1"/>
      <protection hidden="1"/>
    </xf>
    <xf numFmtId="0" fontId="18" fillId="0" borderId="40" xfId="0" applyFont="1" applyBorder="1" applyAlignment="1" applyProtection="1">
      <alignment horizontal="center" vertical="center" wrapText="1"/>
      <protection hidden="1"/>
    </xf>
    <xf numFmtId="176" fontId="19" fillId="14" borderId="1" xfId="0" applyNumberFormat="1" applyFont="1" applyFill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vertical="center"/>
      <protection hidden="1"/>
    </xf>
    <xf numFmtId="0" fontId="20" fillId="3" borderId="48" xfId="0" applyFont="1" applyFill="1" applyBorder="1" applyAlignment="1" applyProtection="1">
      <alignment vertical="center"/>
      <protection hidden="1"/>
    </xf>
    <xf numFmtId="0" fontId="9" fillId="7" borderId="44" xfId="0" applyFont="1" applyFill="1" applyBorder="1" applyAlignment="1" applyProtection="1">
      <alignment horizontal="center" vertical="center"/>
      <protection locked="0"/>
    </xf>
    <xf numFmtId="0" fontId="9" fillId="7" borderId="41" xfId="0" applyFont="1" applyFill="1" applyBorder="1" applyAlignment="1" applyProtection="1">
      <alignment horizontal="center" vertical="center"/>
      <protection locked="0"/>
    </xf>
    <xf numFmtId="0" fontId="14" fillId="11" borderId="43" xfId="0" applyFont="1" applyFill="1" applyBorder="1" applyAlignment="1" applyProtection="1">
      <alignment horizontal="center" vertical="center" wrapText="1"/>
      <protection hidden="1"/>
    </xf>
    <xf numFmtId="0" fontId="14" fillId="11" borderId="49" xfId="0" applyFont="1" applyFill="1" applyBorder="1" applyAlignment="1" applyProtection="1">
      <alignment horizontal="center" vertical="center"/>
      <protection hidden="1"/>
    </xf>
    <xf numFmtId="0" fontId="9" fillId="7" borderId="39" xfId="0" applyFont="1" applyFill="1" applyBorder="1" applyAlignment="1" applyProtection="1">
      <alignment horizontal="center" vertical="center"/>
      <protection locked="0"/>
    </xf>
    <xf numFmtId="0" fontId="9" fillId="7" borderId="42" xfId="0" applyFont="1" applyFill="1" applyBorder="1" applyAlignment="1" applyProtection="1">
      <alignment horizontal="center" vertical="center"/>
      <protection locked="0"/>
    </xf>
    <xf numFmtId="0" fontId="17" fillId="6" borderId="1" xfId="0" applyFont="1" applyFill="1" applyBorder="1" applyAlignment="1" applyProtection="1">
      <alignment horizontal="center" vertical="center"/>
      <protection hidden="1"/>
    </xf>
    <xf numFmtId="0" fontId="20" fillId="2" borderId="1" xfId="0" applyFont="1" applyFill="1" applyBorder="1" applyAlignment="1" applyProtection="1">
      <alignment vertical="center"/>
      <protection hidden="1"/>
    </xf>
    <xf numFmtId="0" fontId="20" fillId="2" borderId="48" xfId="0" applyFont="1" applyFill="1" applyBorder="1" applyAlignment="1" applyProtection="1">
      <alignment vertical="center"/>
      <protection hidden="1"/>
    </xf>
    <xf numFmtId="0" fontId="8" fillId="11" borderId="53" xfId="0" applyFont="1" applyFill="1" applyBorder="1" applyAlignment="1" applyProtection="1">
      <alignment horizontal="center" vertical="center"/>
      <protection hidden="1"/>
    </xf>
    <xf numFmtId="0" fontId="8" fillId="11" borderId="0" xfId="0" applyFont="1" applyFill="1" applyBorder="1" applyAlignment="1" applyProtection="1">
      <alignment horizontal="center" vertical="center"/>
      <protection hidden="1"/>
    </xf>
    <xf numFmtId="0" fontId="9" fillId="12" borderId="53" xfId="0" applyFont="1" applyFill="1" applyBorder="1" applyAlignment="1" applyProtection="1">
      <alignment horizontal="center" vertical="center"/>
      <protection hidden="1"/>
    </xf>
    <xf numFmtId="0" fontId="9" fillId="12" borderId="0" xfId="0" applyFont="1" applyFill="1" applyBorder="1" applyAlignment="1" applyProtection="1">
      <alignment horizontal="center" vertical="center"/>
      <protection hidden="1"/>
    </xf>
    <xf numFmtId="0" fontId="15" fillId="0" borderId="40" xfId="0" applyFont="1" applyBorder="1" applyAlignment="1" applyProtection="1">
      <alignment horizontal="center" vertical="center"/>
      <protection hidden="1"/>
    </xf>
    <xf numFmtId="0" fontId="15" fillId="0" borderId="41" xfId="0" applyFont="1" applyBorder="1" applyAlignment="1" applyProtection="1">
      <alignment horizontal="center" vertical="center"/>
      <protection hidden="1"/>
    </xf>
    <xf numFmtId="176" fontId="19" fillId="14" borderId="42" xfId="0" applyNumberFormat="1" applyFont="1" applyFill="1" applyBorder="1" applyAlignment="1" applyProtection="1">
      <alignment horizontal="center" vertical="center"/>
      <protection hidden="1"/>
    </xf>
    <xf numFmtId="0" fontId="9" fillId="0" borderId="43" xfId="0" applyFont="1" applyBorder="1" applyAlignment="1" applyProtection="1">
      <alignment horizontal="center" vertical="center"/>
      <protection locked="0" hidden="1"/>
    </xf>
    <xf numFmtId="0" fontId="9" fillId="0" borderId="36" xfId="0" applyFont="1" applyBorder="1" applyAlignment="1" applyProtection="1">
      <alignment horizontal="center" vertical="center"/>
      <protection locked="0" hidden="1"/>
    </xf>
    <xf numFmtId="0" fontId="9" fillId="0" borderId="37" xfId="0" applyFont="1" applyBorder="1" applyAlignment="1" applyProtection="1">
      <alignment horizontal="center" vertical="center"/>
      <protection locked="0" hidden="1"/>
    </xf>
    <xf numFmtId="0" fontId="20" fillId="4" borderId="1" xfId="0" applyFont="1" applyFill="1" applyBorder="1" applyAlignment="1" applyProtection="1">
      <alignment vertical="center"/>
      <protection hidden="1"/>
    </xf>
    <xf numFmtId="0" fontId="20" fillId="4" borderId="48" xfId="0" applyFont="1" applyFill="1" applyBorder="1" applyAlignment="1" applyProtection="1">
      <alignment vertical="center"/>
      <protection hidden="1"/>
    </xf>
    <xf numFmtId="0" fontId="16" fillId="5" borderId="1" xfId="0" applyFont="1" applyFill="1" applyBorder="1" applyAlignment="1" applyProtection="1">
      <alignment vertical="center"/>
      <protection hidden="1"/>
    </xf>
    <xf numFmtId="0" fontId="16" fillId="5" borderId="48" xfId="0" applyFont="1" applyFill="1" applyBorder="1" applyAlignment="1" applyProtection="1">
      <alignment vertical="center"/>
      <protection hidden="1"/>
    </xf>
    <xf numFmtId="0" fontId="16" fillId="3" borderId="42" xfId="0" applyFont="1" applyFill="1" applyBorder="1" applyAlignment="1" applyProtection="1">
      <alignment vertical="center"/>
      <protection hidden="1"/>
    </xf>
    <xf numFmtId="0" fontId="16" fillId="3" borderId="46" xfId="0" applyFont="1" applyFill="1" applyBorder="1" applyAlignment="1" applyProtection="1">
      <alignment vertical="center"/>
      <protection hidden="1"/>
    </xf>
    <xf numFmtId="0" fontId="17" fillId="6" borderId="48" xfId="0" applyFont="1" applyFill="1" applyBorder="1" applyAlignment="1" applyProtection="1">
      <alignment horizontal="center" vertical="center"/>
      <protection hidden="1"/>
    </xf>
    <xf numFmtId="0" fontId="10" fillId="7" borderId="34" xfId="0" applyFont="1" applyFill="1" applyBorder="1" applyAlignment="1">
      <alignment horizontal="center" vertical="center"/>
    </xf>
    <xf numFmtId="0" fontId="10" fillId="7" borderId="0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/>
    </xf>
    <xf numFmtId="0" fontId="9" fillId="7" borderId="20" xfId="0" applyFont="1" applyFill="1" applyBorder="1" applyAlignment="1">
      <alignment horizontal="center" vertical="center"/>
    </xf>
    <xf numFmtId="0" fontId="9" fillId="7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22" xfId="0" applyBorder="1" applyAlignment="1">
      <alignment horizontal="center"/>
    </xf>
    <xf numFmtId="0" fontId="9" fillId="7" borderId="32" xfId="0" applyFont="1" applyFill="1" applyBorder="1" applyAlignment="1">
      <alignment horizontal="center" vertical="center"/>
    </xf>
    <xf numFmtId="0" fontId="9" fillId="7" borderId="33" xfId="0" applyFont="1" applyFill="1" applyBorder="1" applyAlignment="1">
      <alignment horizontal="center" vertical="center"/>
    </xf>
    <xf numFmtId="0" fontId="0" fillId="0" borderId="59" xfId="0" applyBorder="1" applyAlignment="1">
      <alignment horizontal="center" vertical="center" wrapText="1"/>
    </xf>
    <xf numFmtId="0" fontId="22" fillId="0" borderId="53" xfId="3" applyFont="1" applyBorder="1" applyAlignment="1">
      <alignment horizontal="center" vertical="center"/>
    </xf>
    <xf numFmtId="0" fontId="22" fillId="0" borderId="0" xfId="3" applyFont="1" applyBorder="1" applyAlignment="1">
      <alignment horizontal="center" vertical="center"/>
    </xf>
    <xf numFmtId="0" fontId="22" fillId="0" borderId="38" xfId="3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2" xfId="2" xr:uid="{00000000-0005-0000-0000-000002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nsult.mncapro.co.kr/solution/ajo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L15"/>
  <sheetViews>
    <sheetView showGridLines="0" tabSelected="1" workbookViewId="0">
      <selection activeCell="B3" sqref="B3"/>
    </sheetView>
  </sheetViews>
  <sheetFormatPr defaultRowHeight="13.5" x14ac:dyDescent="0.15"/>
  <cols>
    <col min="1" max="1" width="22.21875" customWidth="1"/>
    <col min="2" max="2" width="10.5546875" customWidth="1"/>
    <col min="12" max="12" width="23" customWidth="1"/>
  </cols>
  <sheetData>
    <row r="1" spans="1:12" ht="24.95" customHeight="1" thickTop="1" x14ac:dyDescent="0.15">
      <c r="A1" s="107" t="s">
        <v>41</v>
      </c>
      <c r="B1" s="105" t="s">
        <v>5</v>
      </c>
      <c r="C1" s="60" t="s">
        <v>20</v>
      </c>
      <c r="D1" s="109" t="s">
        <v>6</v>
      </c>
      <c r="E1" s="60" t="s">
        <v>7</v>
      </c>
      <c r="F1" s="60" t="s">
        <v>8</v>
      </c>
      <c r="G1" s="61" t="s">
        <v>9</v>
      </c>
      <c r="H1" s="114" t="s">
        <v>36</v>
      </c>
      <c r="I1" s="115"/>
      <c r="J1" s="115"/>
      <c r="K1" s="115"/>
      <c r="L1" s="115"/>
    </row>
    <row r="2" spans="1:12" ht="24.95" customHeight="1" thickBot="1" x14ac:dyDescent="0.2">
      <c r="A2" s="108"/>
      <c r="B2" s="106"/>
      <c r="C2" s="62" t="s">
        <v>39</v>
      </c>
      <c r="D2" s="110"/>
      <c r="E2" s="62" t="s">
        <v>26</v>
      </c>
      <c r="F2" s="62" t="s">
        <v>26</v>
      </c>
      <c r="G2" s="63"/>
      <c r="H2" s="116" t="s">
        <v>51</v>
      </c>
      <c r="I2" s="117"/>
      <c r="J2" s="117"/>
      <c r="K2" s="117"/>
      <c r="L2" s="117"/>
    </row>
    <row r="3" spans="1:12" ht="24.95" customHeight="1" thickTop="1" x14ac:dyDescent="0.15">
      <c r="A3" s="67" t="s">
        <v>10</v>
      </c>
      <c r="B3" s="69">
        <v>50</v>
      </c>
      <c r="C3" s="64">
        <v>50</v>
      </c>
      <c r="D3" s="72"/>
      <c r="E3" s="72"/>
      <c r="F3" s="72"/>
      <c r="G3" s="73"/>
      <c r="H3" s="89" t="s">
        <v>52</v>
      </c>
      <c r="I3" s="90"/>
      <c r="J3" s="90"/>
      <c r="K3" s="90"/>
      <c r="L3" s="90"/>
    </row>
    <row r="4" spans="1:12" ht="24.95" customHeight="1" x14ac:dyDescent="0.15">
      <c r="A4" s="68" t="s">
        <v>11</v>
      </c>
      <c r="B4" s="70"/>
      <c r="C4" s="71"/>
      <c r="D4" s="71"/>
      <c r="E4" s="65">
        <v>50</v>
      </c>
      <c r="F4" s="65">
        <v>50</v>
      </c>
      <c r="G4" s="74"/>
      <c r="H4" s="91" t="s">
        <v>53</v>
      </c>
      <c r="I4" s="92"/>
      <c r="J4" s="92"/>
      <c r="K4" s="92"/>
      <c r="L4" s="92"/>
    </row>
    <row r="5" spans="1:12" ht="24.95" customHeight="1" thickBot="1" x14ac:dyDescent="0.2">
      <c r="A5" s="82" t="s">
        <v>3</v>
      </c>
      <c r="B5" s="83"/>
      <c r="C5" s="84"/>
      <c r="D5" s="85">
        <v>1</v>
      </c>
      <c r="E5" s="84"/>
      <c r="F5" s="84"/>
      <c r="G5" s="86">
        <v>1</v>
      </c>
      <c r="H5" s="93" t="s">
        <v>54</v>
      </c>
      <c r="I5" s="94"/>
      <c r="J5" s="94"/>
      <c r="K5" s="94"/>
      <c r="L5" s="94"/>
    </row>
    <row r="6" spans="1:12" ht="21" customHeight="1" thickTop="1" x14ac:dyDescent="0.15">
      <c r="A6" s="121" t="s">
        <v>38</v>
      </c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123"/>
    </row>
    <row r="7" spans="1:12" ht="30" customHeight="1" x14ac:dyDescent="0.15">
      <c r="A7" s="144" t="s">
        <v>55</v>
      </c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6"/>
    </row>
    <row r="8" spans="1:12" ht="30" customHeight="1" x14ac:dyDescent="0.15">
      <c r="A8" s="66" t="s">
        <v>12</v>
      </c>
      <c r="B8" s="111" t="s">
        <v>13</v>
      </c>
      <c r="C8" s="111"/>
      <c r="D8" s="111" t="s">
        <v>14</v>
      </c>
      <c r="E8" s="111"/>
      <c r="F8" s="111"/>
      <c r="G8" s="111"/>
      <c r="H8" s="111"/>
      <c r="I8" s="111"/>
      <c r="J8" s="111"/>
      <c r="K8" s="130"/>
      <c r="L8" s="87" t="s">
        <v>46</v>
      </c>
    </row>
    <row r="9" spans="1:12" ht="39.950000000000003" customHeight="1" x14ac:dyDescent="0.15">
      <c r="A9" s="101" t="s">
        <v>42</v>
      </c>
      <c r="B9" s="102">
        <f>IF(계산!G19=0,"-",계산!G19)</f>
        <v>568.13035640571184</v>
      </c>
      <c r="C9" s="102"/>
      <c r="D9" s="99" t="s">
        <v>49</v>
      </c>
      <c r="E9" s="99"/>
      <c r="F9" s="99"/>
      <c r="G9" s="99"/>
      <c r="H9" s="99"/>
      <c r="I9" s="99"/>
      <c r="J9" s="99"/>
      <c r="K9" s="100"/>
      <c r="L9" s="95" t="s">
        <v>45</v>
      </c>
    </row>
    <row r="10" spans="1:12" ht="39.950000000000003" customHeight="1" x14ac:dyDescent="0.15">
      <c r="A10" s="101"/>
      <c r="B10" s="102">
        <f>IF(계산!G20=0,"-",계산!G20)</f>
        <v>536.52321354856906</v>
      </c>
      <c r="C10" s="102"/>
      <c r="D10" s="112" t="s">
        <v>43</v>
      </c>
      <c r="E10" s="112"/>
      <c r="F10" s="112"/>
      <c r="G10" s="112"/>
      <c r="H10" s="112"/>
      <c r="I10" s="112"/>
      <c r="J10" s="112"/>
      <c r="K10" s="113"/>
      <c r="L10" s="96"/>
    </row>
    <row r="11" spans="1:12" ht="39.950000000000003" customHeight="1" x14ac:dyDescent="0.15">
      <c r="A11" s="101"/>
      <c r="B11" s="102">
        <f>IF(계산!G21=0,"-",계산!G21)</f>
        <v>523.52171197261839</v>
      </c>
      <c r="C11" s="102"/>
      <c r="D11" s="103" t="s">
        <v>44</v>
      </c>
      <c r="E11" s="103"/>
      <c r="F11" s="103"/>
      <c r="G11" s="103"/>
      <c r="H11" s="103"/>
      <c r="I11" s="103"/>
      <c r="J11" s="103"/>
      <c r="K11" s="104"/>
      <c r="L11" s="97" t="s">
        <v>48</v>
      </c>
    </row>
    <row r="12" spans="1:12" ht="39.950000000000003" customHeight="1" x14ac:dyDescent="0.15">
      <c r="A12" s="101"/>
      <c r="B12" s="102">
        <f>IF(계산!G22=0,"-",계산!G22)</f>
        <v>541.10563431315222</v>
      </c>
      <c r="C12" s="102"/>
      <c r="D12" s="124" t="s">
        <v>50</v>
      </c>
      <c r="E12" s="124"/>
      <c r="F12" s="124"/>
      <c r="G12" s="124"/>
      <c r="H12" s="124"/>
      <c r="I12" s="124"/>
      <c r="J12" s="124"/>
      <c r="K12" s="125"/>
      <c r="L12" s="98"/>
    </row>
    <row r="13" spans="1:12" ht="59.25" customHeight="1" x14ac:dyDescent="0.15">
      <c r="A13" s="118" t="s">
        <v>35</v>
      </c>
      <c r="B13" s="102">
        <f>IF(계산!G23=0,"-",계산!G23)</f>
        <v>568.13035640571184</v>
      </c>
      <c r="C13" s="102"/>
      <c r="D13" s="126" t="s">
        <v>56</v>
      </c>
      <c r="E13" s="126"/>
      <c r="F13" s="126"/>
      <c r="G13" s="126"/>
      <c r="H13" s="126"/>
      <c r="I13" s="126"/>
      <c r="J13" s="126"/>
      <c r="K13" s="127"/>
      <c r="L13" s="88" t="s">
        <v>47</v>
      </c>
    </row>
    <row r="14" spans="1:12" ht="39.950000000000003" customHeight="1" thickBot="1" x14ac:dyDescent="0.2">
      <c r="A14" s="119"/>
      <c r="B14" s="120">
        <f>IF(계산!G24=0,"-",계산!G24)</f>
        <v>523.52171197261839</v>
      </c>
      <c r="C14" s="120"/>
      <c r="D14" s="128" t="s">
        <v>37</v>
      </c>
      <c r="E14" s="128"/>
      <c r="F14" s="128"/>
      <c r="G14" s="128"/>
      <c r="H14" s="128"/>
      <c r="I14" s="128"/>
      <c r="J14" s="128"/>
      <c r="K14" s="129"/>
      <c r="L14" s="143" t="s">
        <v>48</v>
      </c>
    </row>
    <row r="15" spans="1:12" ht="14.25" thickTop="1" x14ac:dyDescent="0.15"/>
  </sheetData>
  <sheetProtection algorithmName="SHA-512" hashValue="9d/zU0zPNTpdT3n/PExJ9KFxkxI3ksmTgqD9phf6HKtkVvMmNC71jLqCmDvJRXTblWBXyQ9I/lHrFaOc7iHikg==" saltValue="Wivf7pXwOp+wd73qB58BWg==" spinCount="100000" sheet="1" objects="1" scenarios="1"/>
  <mergeCells count="28">
    <mergeCell ref="A13:A14"/>
    <mergeCell ref="B13:C13"/>
    <mergeCell ref="B14:C14"/>
    <mergeCell ref="D12:K12"/>
    <mergeCell ref="D13:K13"/>
    <mergeCell ref="D14:K14"/>
    <mergeCell ref="D8:K8"/>
    <mergeCell ref="A6:L6"/>
    <mergeCell ref="A7:L7"/>
    <mergeCell ref="A9:A12"/>
    <mergeCell ref="B12:C12"/>
    <mergeCell ref="D11:K11"/>
    <mergeCell ref="B1:B2"/>
    <mergeCell ref="A1:A2"/>
    <mergeCell ref="D1:D2"/>
    <mergeCell ref="B8:C8"/>
    <mergeCell ref="D10:K10"/>
    <mergeCell ref="B9:C9"/>
    <mergeCell ref="B10:C10"/>
    <mergeCell ref="B11:C11"/>
    <mergeCell ref="H1:L1"/>
    <mergeCell ref="H2:L2"/>
    <mergeCell ref="H3:L3"/>
    <mergeCell ref="H4:L4"/>
    <mergeCell ref="H5:L5"/>
    <mergeCell ref="L9:L10"/>
    <mergeCell ref="L11:L12"/>
    <mergeCell ref="D9:K9"/>
  </mergeCells>
  <phoneticPr fontId="13" type="noConversion"/>
  <dataValidations disablePrompts="1" count="1">
    <dataValidation type="list" allowBlank="1" showInputMessage="1" showErrorMessage="1" sqref="C2" xr:uid="{00000000-0002-0000-0200-000000000000}">
      <formula1>"미적분,기하,확통"</formula1>
    </dataValidation>
  </dataValidations>
  <hyperlinks>
    <hyperlink ref="A7:K7" r:id="rId1" display="아주대학교 정시 입시상담솔루션 바로가기" xr:uid="{2D06179C-6B40-470C-97E5-66EE1FDF8176}"/>
  </hyperlink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26F8A8EF-5B50-4CA1-A224-EF90ED69D851}">
          <x14:formula1>
            <xm:f>계산!$K$2:$M$2</xm:f>
          </x14:formula1>
          <xm:sqref>E2:F2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103"/>
  <sheetViews>
    <sheetView workbookViewId="0">
      <selection activeCell="G17" sqref="G17"/>
    </sheetView>
  </sheetViews>
  <sheetFormatPr defaultRowHeight="13.5" x14ac:dyDescent="0.15"/>
  <cols>
    <col min="1" max="1" width="18.21875" customWidth="1"/>
    <col min="3" max="3" width="10.109375" bestFit="1" customWidth="1"/>
    <col min="5" max="5" width="11.21875" bestFit="1" customWidth="1"/>
    <col min="7" max="7" width="14.44140625" bestFit="1" customWidth="1"/>
    <col min="15" max="15" width="4.88671875" bestFit="1" customWidth="1"/>
    <col min="16" max="19" width="4.5546875" bestFit="1" customWidth="1"/>
    <col min="20" max="20" width="3.5546875" bestFit="1" customWidth="1"/>
    <col min="21" max="24" width="4.44140625" bestFit="1" customWidth="1"/>
  </cols>
  <sheetData>
    <row r="1" spans="1:24" ht="17.25" thickBot="1" x14ac:dyDescent="0.2">
      <c r="A1" s="46" t="s">
        <v>18</v>
      </c>
      <c r="B1" s="136" t="s">
        <v>19</v>
      </c>
      <c r="C1" s="137"/>
      <c r="D1" s="137"/>
      <c r="E1" s="137"/>
      <c r="F1" s="138"/>
      <c r="G1" s="139" t="s">
        <v>40</v>
      </c>
      <c r="H1" s="140"/>
    </row>
    <row r="2" spans="1:24" ht="17.25" thickBot="1" x14ac:dyDescent="0.2">
      <c r="A2" s="47"/>
      <c r="B2" s="20" t="s">
        <v>5</v>
      </c>
      <c r="C2" s="18" t="s">
        <v>20</v>
      </c>
      <c r="D2" s="18" t="s">
        <v>6</v>
      </c>
      <c r="E2" s="18" t="s">
        <v>21</v>
      </c>
      <c r="F2" s="21" t="s">
        <v>9</v>
      </c>
      <c r="G2" s="31" t="s">
        <v>0</v>
      </c>
      <c r="H2" s="32" t="s">
        <v>1</v>
      </c>
      <c r="J2" s="13" t="s">
        <v>4</v>
      </c>
      <c r="K2" s="13" t="s">
        <v>25</v>
      </c>
      <c r="L2" s="13" t="s">
        <v>27</v>
      </c>
      <c r="M2" s="13" t="s">
        <v>28</v>
      </c>
      <c r="O2" s="133" t="s">
        <v>2</v>
      </c>
      <c r="P2" s="134"/>
      <c r="Q2" s="134"/>
      <c r="R2" s="134"/>
      <c r="S2" s="134"/>
      <c r="T2" s="134"/>
      <c r="U2" s="134"/>
      <c r="V2" s="134"/>
      <c r="W2" s="134"/>
      <c r="X2" s="135"/>
    </row>
    <row r="3" spans="1:24" ht="17.25" thickBot="1" x14ac:dyDescent="0.2">
      <c r="A3" s="27" t="s">
        <v>15</v>
      </c>
      <c r="B3" s="22">
        <v>0.2</v>
      </c>
      <c r="C3" s="16">
        <v>0.4</v>
      </c>
      <c r="D3" s="16">
        <v>0.1</v>
      </c>
      <c r="E3" s="16">
        <v>0.3</v>
      </c>
      <c r="F3" s="23"/>
      <c r="G3" s="19">
        <v>139</v>
      </c>
      <c r="H3" s="26">
        <v>140</v>
      </c>
      <c r="J3" s="78">
        <v>100</v>
      </c>
      <c r="K3" s="79">
        <v>69.64</v>
      </c>
      <c r="L3" s="79">
        <v>70.06</v>
      </c>
      <c r="M3" s="79">
        <v>68.67</v>
      </c>
      <c r="O3" s="1" t="s">
        <v>3</v>
      </c>
      <c r="P3" s="2">
        <v>1</v>
      </c>
      <c r="Q3" s="3">
        <v>2</v>
      </c>
      <c r="R3" s="3">
        <v>3</v>
      </c>
      <c r="S3" s="3">
        <v>4</v>
      </c>
      <c r="T3" s="3">
        <v>5</v>
      </c>
      <c r="U3" s="3">
        <v>6</v>
      </c>
      <c r="V3" s="3">
        <v>7</v>
      </c>
      <c r="W3" s="3">
        <v>8</v>
      </c>
      <c r="X3" s="4">
        <v>9</v>
      </c>
    </row>
    <row r="4" spans="1:24" ht="16.5" x14ac:dyDescent="0.15">
      <c r="A4" s="27" t="s">
        <v>22</v>
      </c>
      <c r="B4" s="22">
        <v>0.2</v>
      </c>
      <c r="C4" s="16">
        <v>0.35</v>
      </c>
      <c r="D4" s="16">
        <v>0.15</v>
      </c>
      <c r="E4" s="16">
        <v>0.3</v>
      </c>
      <c r="F4" s="23"/>
      <c r="G4" s="19">
        <v>139</v>
      </c>
      <c r="H4" s="26">
        <v>140</v>
      </c>
      <c r="J4" s="80">
        <v>99</v>
      </c>
      <c r="K4" s="81">
        <v>68.7</v>
      </c>
      <c r="L4" s="81">
        <v>69.38</v>
      </c>
      <c r="M4" s="81">
        <v>68.17</v>
      </c>
      <c r="O4" s="48">
        <v>0.1</v>
      </c>
      <c r="P4" s="6">
        <v>100</v>
      </c>
      <c r="Q4" s="7">
        <v>96</v>
      </c>
      <c r="R4" s="7">
        <v>92</v>
      </c>
      <c r="S4" s="7">
        <v>84</v>
      </c>
      <c r="T4" s="7">
        <v>60</v>
      </c>
      <c r="U4" s="7">
        <v>40</v>
      </c>
      <c r="V4" s="7">
        <v>20</v>
      </c>
      <c r="W4" s="7">
        <v>10</v>
      </c>
      <c r="X4" s="8">
        <v>0</v>
      </c>
    </row>
    <row r="5" spans="1:24" ht="17.25" thickBot="1" x14ac:dyDescent="0.2">
      <c r="A5" s="27" t="s">
        <v>16</v>
      </c>
      <c r="B5" s="22">
        <v>0.2</v>
      </c>
      <c r="C5" s="16">
        <v>0.4</v>
      </c>
      <c r="D5" s="16">
        <v>0.1</v>
      </c>
      <c r="E5" s="16">
        <v>0.3</v>
      </c>
      <c r="F5" s="23"/>
      <c r="G5" s="19">
        <v>139</v>
      </c>
      <c r="H5" s="26">
        <v>140</v>
      </c>
      <c r="J5" s="80">
        <v>98</v>
      </c>
      <c r="K5" s="81">
        <v>67.7</v>
      </c>
      <c r="L5" s="81">
        <v>68.48</v>
      </c>
      <c r="M5" s="81">
        <v>67.33</v>
      </c>
      <c r="O5" s="49">
        <v>0.15</v>
      </c>
      <c r="P5" s="10">
        <v>150</v>
      </c>
      <c r="Q5" s="11">
        <v>144</v>
      </c>
      <c r="R5" s="11">
        <v>138</v>
      </c>
      <c r="S5" s="11">
        <v>126</v>
      </c>
      <c r="T5" s="11">
        <v>90</v>
      </c>
      <c r="U5" s="11">
        <v>60</v>
      </c>
      <c r="V5" s="11">
        <v>30</v>
      </c>
      <c r="W5" s="11">
        <v>15</v>
      </c>
      <c r="X5" s="12">
        <v>0</v>
      </c>
    </row>
    <row r="6" spans="1:24" ht="17.25" thickBot="1" x14ac:dyDescent="0.2">
      <c r="A6" s="27" t="s">
        <v>23</v>
      </c>
      <c r="B6" s="22">
        <v>0.25</v>
      </c>
      <c r="C6" s="16">
        <v>0.4</v>
      </c>
      <c r="D6" s="16">
        <v>0.15</v>
      </c>
      <c r="E6" s="16">
        <v>0.2</v>
      </c>
      <c r="F6" s="23"/>
      <c r="G6" s="19">
        <v>139</v>
      </c>
      <c r="H6" s="26">
        <v>140</v>
      </c>
      <c r="J6" s="80">
        <v>97</v>
      </c>
      <c r="K6" s="81">
        <v>67</v>
      </c>
      <c r="L6" s="81">
        <v>67.709999999999994</v>
      </c>
      <c r="M6" s="81">
        <v>66.83</v>
      </c>
    </row>
    <row r="7" spans="1:24" ht="17.25" thickBot="1" x14ac:dyDescent="0.2">
      <c r="A7" s="28" t="s">
        <v>17</v>
      </c>
      <c r="B7" s="24">
        <v>0.35</v>
      </c>
      <c r="C7" s="17">
        <v>0.25</v>
      </c>
      <c r="D7" s="17">
        <v>0.15</v>
      </c>
      <c r="E7" s="17">
        <v>0.25</v>
      </c>
      <c r="F7" s="25"/>
      <c r="G7" s="29">
        <v>139</v>
      </c>
      <c r="H7" s="30">
        <v>140</v>
      </c>
      <c r="J7" s="80">
        <v>96</v>
      </c>
      <c r="K7" s="81">
        <v>66.44</v>
      </c>
      <c r="L7" s="81">
        <v>66.91</v>
      </c>
      <c r="M7" s="81">
        <v>66.28</v>
      </c>
      <c r="O7" s="133" t="s">
        <v>30</v>
      </c>
      <c r="P7" s="134"/>
      <c r="Q7" s="134"/>
      <c r="R7" s="134"/>
      <c r="S7" s="134"/>
      <c r="T7" s="134"/>
      <c r="U7" s="134"/>
      <c r="V7" s="134"/>
      <c r="W7" s="134"/>
      <c r="X7" s="135"/>
    </row>
    <row r="8" spans="1:24" ht="17.25" thickBot="1" x14ac:dyDescent="0.2">
      <c r="J8" s="80">
        <v>95</v>
      </c>
      <c r="K8" s="81">
        <v>65.87</v>
      </c>
      <c r="L8" s="81">
        <v>66.22</v>
      </c>
      <c r="M8" s="81">
        <v>65.790000000000006</v>
      </c>
      <c r="O8" s="1" t="s">
        <v>31</v>
      </c>
      <c r="P8" s="2">
        <v>1</v>
      </c>
      <c r="Q8" s="3">
        <v>2</v>
      </c>
      <c r="R8" s="3">
        <v>3</v>
      </c>
      <c r="S8" s="3">
        <v>4</v>
      </c>
      <c r="T8" s="3">
        <v>5</v>
      </c>
      <c r="U8" s="3">
        <v>6</v>
      </c>
      <c r="V8" s="3">
        <v>7</v>
      </c>
      <c r="W8" s="3">
        <v>8</v>
      </c>
      <c r="X8" s="4">
        <v>9</v>
      </c>
    </row>
    <row r="9" spans="1:24" ht="17.25" thickBot="1" x14ac:dyDescent="0.2">
      <c r="J9" s="80">
        <v>94</v>
      </c>
      <c r="K9" s="81">
        <v>65.39</v>
      </c>
      <c r="L9" s="81">
        <v>65.66</v>
      </c>
      <c r="M9" s="81">
        <v>65.44</v>
      </c>
      <c r="O9" s="55" t="s">
        <v>32</v>
      </c>
      <c r="P9" s="56">
        <v>0</v>
      </c>
      <c r="Q9" s="57">
        <v>0</v>
      </c>
      <c r="R9" s="57">
        <v>0</v>
      </c>
      <c r="S9" s="57">
        <v>0</v>
      </c>
      <c r="T9" s="57">
        <v>-5</v>
      </c>
      <c r="U9" s="57">
        <v>-10</v>
      </c>
      <c r="V9" s="57">
        <v>-20</v>
      </c>
      <c r="W9" s="57">
        <v>-30</v>
      </c>
      <c r="X9" s="58">
        <v>-40</v>
      </c>
    </row>
    <row r="10" spans="1:24" ht="17.25" thickBot="1" x14ac:dyDescent="0.2">
      <c r="A10" s="131" t="s">
        <v>24</v>
      </c>
      <c r="B10" s="141" t="s">
        <v>5</v>
      </c>
      <c r="C10" s="52" t="s">
        <v>20</v>
      </c>
      <c r="D10" s="141" t="s">
        <v>6</v>
      </c>
      <c r="E10" s="14" t="s">
        <v>7</v>
      </c>
      <c r="F10" s="14" t="s">
        <v>8</v>
      </c>
      <c r="G10" s="15" t="s">
        <v>9</v>
      </c>
      <c r="J10" s="80">
        <v>93</v>
      </c>
      <c r="K10" s="81">
        <v>64.97</v>
      </c>
      <c r="L10" s="81">
        <v>65.180000000000007</v>
      </c>
      <c r="M10" s="81">
        <v>64.989999999999995</v>
      </c>
    </row>
    <row r="11" spans="1:24" ht="16.5" x14ac:dyDescent="0.15">
      <c r="A11" s="132"/>
      <c r="B11" s="142"/>
      <c r="C11" s="51" t="str">
        <f>입력!C2</f>
        <v>미적분</v>
      </c>
      <c r="D11" s="142"/>
      <c r="E11" s="51" t="str">
        <f>입력!E2</f>
        <v>과탐</v>
      </c>
      <c r="F11" s="51" t="str">
        <f>입력!F2</f>
        <v>과탐</v>
      </c>
      <c r="G11" s="50"/>
      <c r="J11" s="80">
        <v>92</v>
      </c>
      <c r="K11" s="81">
        <v>64.39</v>
      </c>
      <c r="L11" s="81">
        <v>64.709999999999994</v>
      </c>
      <c r="M11" s="81">
        <v>64.540000000000006</v>
      </c>
    </row>
    <row r="12" spans="1:24" ht="16.5" x14ac:dyDescent="0.15">
      <c r="A12" s="33" t="s">
        <v>10</v>
      </c>
      <c r="B12" s="34">
        <f>입력!B3</f>
        <v>50</v>
      </c>
      <c r="C12" s="34">
        <f>입력!C3</f>
        <v>50</v>
      </c>
      <c r="D12" s="35"/>
      <c r="E12" s="35"/>
      <c r="F12" s="36"/>
      <c r="G12" s="37"/>
      <c r="J12" s="80">
        <v>91</v>
      </c>
      <c r="K12" s="81">
        <v>64.040000000000006</v>
      </c>
      <c r="L12" s="81">
        <v>64.33</v>
      </c>
      <c r="M12" s="81">
        <v>64.08</v>
      </c>
    </row>
    <row r="13" spans="1:24" ht="16.5" x14ac:dyDescent="0.15">
      <c r="A13" s="5" t="s">
        <v>11</v>
      </c>
      <c r="B13" s="38"/>
      <c r="C13" s="39"/>
      <c r="D13" s="39"/>
      <c r="E13" s="34">
        <f>입력!E4</f>
        <v>50</v>
      </c>
      <c r="F13" s="34">
        <f>입력!F4</f>
        <v>50</v>
      </c>
      <c r="G13" s="40"/>
      <c r="J13" s="80">
        <v>90</v>
      </c>
      <c r="K13" s="81">
        <v>63.69</v>
      </c>
      <c r="L13" s="81">
        <v>63.98</v>
      </c>
      <c r="M13" s="81">
        <v>63.76</v>
      </c>
    </row>
    <row r="14" spans="1:24" ht="17.25" thickBot="1" x14ac:dyDescent="0.2">
      <c r="A14" s="9" t="s">
        <v>3</v>
      </c>
      <c r="B14" s="41"/>
      <c r="C14" s="42"/>
      <c r="D14" s="43">
        <f>입력!D5</f>
        <v>1</v>
      </c>
      <c r="E14" s="42"/>
      <c r="F14" s="44"/>
      <c r="G14" s="45">
        <f>입력!G5</f>
        <v>1</v>
      </c>
      <c r="J14" s="80">
        <v>89</v>
      </c>
      <c r="K14" s="81">
        <v>63.39</v>
      </c>
      <c r="L14" s="81">
        <v>63.49</v>
      </c>
      <c r="M14" s="81">
        <v>63.44</v>
      </c>
    </row>
    <row r="15" spans="1:24" ht="17.25" thickBot="1" x14ac:dyDescent="0.2">
      <c r="J15" s="80">
        <v>88</v>
      </c>
      <c r="K15" s="81">
        <v>63.08</v>
      </c>
      <c r="L15" s="81">
        <v>63.12</v>
      </c>
      <c r="M15" s="81">
        <v>63.13</v>
      </c>
    </row>
    <row r="16" spans="1:24" ht="16.5" x14ac:dyDescent="0.15">
      <c r="A16" s="46" t="s">
        <v>18</v>
      </c>
      <c r="J16" s="80">
        <v>87</v>
      </c>
      <c r="K16" s="81">
        <v>62.77</v>
      </c>
      <c r="L16" s="81">
        <v>62.69</v>
      </c>
      <c r="M16" s="81">
        <v>62.75</v>
      </c>
    </row>
    <row r="17" spans="1:13" ht="16.5" x14ac:dyDescent="0.15">
      <c r="A17" s="47"/>
      <c r="B17" s="20" t="s">
        <v>5</v>
      </c>
      <c r="C17" s="18" t="s">
        <v>20</v>
      </c>
      <c r="D17" s="18" t="s">
        <v>6</v>
      </c>
      <c r="E17" s="18" t="s">
        <v>21</v>
      </c>
      <c r="F17" s="21" t="s">
        <v>9</v>
      </c>
      <c r="G17" s="53" t="s">
        <v>29</v>
      </c>
      <c r="J17" s="80">
        <v>86</v>
      </c>
      <c r="K17" s="81">
        <v>62.46</v>
      </c>
      <c r="L17" s="81">
        <v>62.33</v>
      </c>
      <c r="M17" s="81">
        <v>62.34</v>
      </c>
    </row>
    <row r="18" spans="1:13" ht="16.5" x14ac:dyDescent="0.15">
      <c r="A18" s="27" t="s">
        <v>15</v>
      </c>
      <c r="B18">
        <f>IFERROR($B$12/G3*B3*1000,"-")</f>
        <v>71.942446043165461</v>
      </c>
      <c r="C18" s="75">
        <f>IFERROR(IF($C$11="확통",$C$12/H3*C3*1000,$C$12/H3*C3*1000*1.03),"-")</f>
        <v>147.14285714285717</v>
      </c>
      <c r="D18">
        <f>IFERROR(INDEX($O$3:$X$5,MATCH(D3,$O$3:$O$5,0),MATCH(D$14,$O$3:$X$3,0)),"-")</f>
        <v>100</v>
      </c>
      <c r="E18" s="76">
        <f>IFERROR(IF(AND($E$11="과탐",$F$11="과탐"),SUM(INDEX($K$3:$M$103,MATCH($E$13,$J$3:$J$103,0),MATCH($E$11,$K$2:$M$2,0))*1.03,INDEX($K$3:$M$103,MATCH($F$13,$J$3:$J$103,0),MATCH($F$11,$K$2:$M$2,0))*1.03)/SUM(INDEX($J$2:$M$3,,MATCH($E$11,$J$2:$M$2,0)),INDEX($J$3:$M$3,,MATCH($F$11,$J$2:$M$2,0)))*E3*1000,IF(AND($E$11="과탐",$F$11&lt;&gt;"과탐"),SUM(INDEX($K$3:$M$103,MATCH($E$13,$J$3:$J$103,0),MATCH($E$11,$K$2:$M$2,0))*1.03,INDEX($K$3:$M$103,MATCH($F$13,$J$3:$J$103,0),MATCH($F$11,$K$2:$M$2,0)))/SUM(INDEX($J$2:$M$3,,MATCH($E$11,$J$2:$M$2,0)),INDEX($J$3:$M$3,,MATCH($F$11,$J$2:$M$2,0)))*E3*1000,IF(AND($E$11&lt;&gt;"과탐",$F$11="과탐"),SUM(INDEX($K$3:$M$103,MATCH($E$13,$J$3:$J$103,0),MATCH($E$11,$K$2:$M$2,0)),INDEX($K$3:$M$103,MATCH($F$13,$J$3:$J$103,0),MATCH($F$11,$K$2:$M$2,0))*1.03)/SUM(INDEX($J$2:$M$3,,MATCH($E$11,$J$2:$M$2,0)),INDEX($J$3:$M$3,,MATCH($F$11,$J$2:$M$2,0)))*E3*1000,SUM(INDEX($K$3:$M$103,MATCH($E$13,$J$3:$J$103,0),MATCH($E$11,$K$2:$M$2,0)),INDEX($K$3:$M$103,MATCH($F$13,$J$3:$J$103,0),MATCH($F$11,$K$2:$M$2,0)))/SUM(INDEX($J$2:$M$3,,MATCH($E$11,$J$2:$M$2,0)),INDEX($J$3:$M$3,,MATCH($F$11,$J$2:$M$2,0)))*E3*1000))),"-")</f>
        <v>217.43791036254638</v>
      </c>
      <c r="F18" cm="1">
        <f t="array" ref="F18">IFERROR(INDEX($O$9:$X$9,,MATCH($G$14,$O$8:$X$8,0)),"-")</f>
        <v>0</v>
      </c>
      <c r="G18" s="77">
        <f>IF(OR(입력!$B$3="",입력!$C$3="",입력!$D$5="",입력!$E$4="",입력!$F$4="",입력!$G$5=""),"-",IF(COUNTIFS(B18:F18,"-")&gt;0,"-",IF(OR($E$11="직탐",$F$11="직탐"),"-",SUM(B18:F18))))</f>
        <v>536.52321354856906</v>
      </c>
      <c r="H18">
        <v>1021</v>
      </c>
      <c r="I18">
        <f>G18*0.95</f>
        <v>509.69705287114056</v>
      </c>
      <c r="J18" s="80">
        <v>85</v>
      </c>
      <c r="K18" s="81">
        <v>62.14</v>
      </c>
      <c r="L18" s="81">
        <v>61.97</v>
      </c>
      <c r="M18" s="81">
        <v>61.85</v>
      </c>
    </row>
    <row r="19" spans="1:13" ht="16.5" x14ac:dyDescent="0.15">
      <c r="A19" s="27" t="s">
        <v>22</v>
      </c>
      <c r="B19">
        <f>IFERROR($B$12/G4*B4*1000,"-")</f>
        <v>71.942446043165461</v>
      </c>
      <c r="C19" s="75">
        <f>IFERROR(IF($C$11="확통",$C$12/H4*C4*1000,$C$12/H4*C4*1000*1.03),"-")</f>
        <v>128.75</v>
      </c>
      <c r="D19">
        <f>IFERROR(INDEX($O$3:$X$5,MATCH(D4,$O$3:$O$5,0),MATCH(D$14,$O$3:$X$3,0)),"-")</f>
        <v>150</v>
      </c>
      <c r="E19" s="76">
        <f>IFERROR(IF(AND($E$11="과탐",$F$11="과탐"),SUM(INDEX($K$3:$M$103,MATCH($E$13,$J$3:$J$103,0),MATCH($E$11,$K$2:$M$2,0))*1.03,INDEX($K$3:$M$103,MATCH($F$13,$J$3:$J$103,0),MATCH($F$11,$K$2:$M$2,0))*1.03)/SUM(INDEX($J$2:$M$3,,MATCH($E$11,$J$2:$M$2,0)),INDEX($J$3:$M$3,,MATCH($F$11,$J$2:$M$2,0)))*E4*1000,IF(AND($E$11="과탐",$F$11&lt;&gt;"과탐"),SUM(INDEX($K$3:$M$103,MATCH($E$13,$J$3:$J$103,0),MATCH($E$11,$K$2:$M$2,0))*1.03,INDEX($K$3:$M$103,MATCH($F$13,$J$3:$J$103,0),MATCH($F$11,$K$2:$M$2,0)))/SUM(INDEX($J$2:$M$3,,MATCH($E$11,$J$2:$M$2,0)),INDEX($J$3:$M$3,,MATCH($F$11,$J$2:$M$2,0)))*E4*1000,IF(AND($E$11&lt;&gt;"과탐",$F$11="과탐"),SUM(INDEX($K$3:$M$103,MATCH($E$13,$J$3:$J$103,0),MATCH($E$11,$K$2:$M$2,0)),INDEX($K$3:$M$103,MATCH($F$13,$J$3:$J$103,0),MATCH($F$11,$K$2:$M$2,0))*1.03)/SUM(INDEX($J$2:$M$3,,MATCH($E$11,$J$2:$M$2,0)),INDEX($J$3:$M$3,,MATCH($F$11,$J$2:$M$2,0)))*E4*1000,SUM(INDEX($K$3:$M$103,MATCH($E$13,$J$3:$J$103,0),MATCH($E$11,$K$2:$M$2,0)),INDEX($K$3:$M$103,MATCH($F$13,$J$3:$J$103,0),MATCH($F$11,$K$2:$M$2,0)))/SUM(INDEX($J$2:$M$3,,MATCH($E$11,$J$2:$M$2,0)),INDEX($J$3:$M$3,,MATCH($F$11,$J$2:$M$2,0)))*E4*1000))),"-")</f>
        <v>217.43791036254638</v>
      </c>
      <c r="F19" cm="1">
        <f t="array" ref="F19">IFERROR(INDEX($O$9:$X$9,,MATCH($G$14,$O$8:$X$8,0)),"-")</f>
        <v>0</v>
      </c>
      <c r="G19" s="77">
        <f>IF(OR(입력!$B$3="",입력!$C$3="",입력!$D$5="",입력!$E$4="",입력!$F$4="",입력!$G$5=""),"-",IF(COUNTIFS(B19:F19,"-")&gt;0,"-",IF(OR($E$11="직탐",$F$11="직탐"),"-",SUM(B19:F19))))</f>
        <v>568.13035640571184</v>
      </c>
      <c r="H19">
        <v>1019.5</v>
      </c>
      <c r="J19" s="80">
        <v>84</v>
      </c>
      <c r="K19" s="81">
        <v>61.8</v>
      </c>
      <c r="L19" s="81">
        <v>61.6</v>
      </c>
      <c r="M19" s="81">
        <v>61.56</v>
      </c>
    </row>
    <row r="20" spans="1:13" ht="16.5" x14ac:dyDescent="0.15">
      <c r="A20" s="27" t="s">
        <v>16</v>
      </c>
      <c r="B20">
        <f>IFERROR($B$12/G5*B5*1000,"-")</f>
        <v>71.942446043165461</v>
      </c>
      <c r="C20" s="75">
        <f>IFERROR(IF($C$11="확통",$C$12/H5*C5*1000,$C$12/H5*C5*1000*1.03),"-")</f>
        <v>147.14285714285717</v>
      </c>
      <c r="D20">
        <f>IFERROR(INDEX($O$3:$X$5,MATCH(D5,$O$3:$O$5,0),MATCH(D$14,$O$3:$X$3,0)),"-")</f>
        <v>100</v>
      </c>
      <c r="E20" s="76">
        <f>IFERROR(IF(AND($E$11="과탐",$F$11="과탐"),SUM(INDEX($K$3:$M$103,MATCH($E$13,$J$3:$J$103,0),MATCH($E$11,$K$2:$M$2,0))*1.03,INDEX($K$3:$M$103,MATCH($F$13,$J$3:$J$103,0),MATCH($F$11,$K$2:$M$2,0))*1.03)/SUM(INDEX($J$2:$M$3,,MATCH($E$11,$J$2:$M$2,0)),INDEX($J$3:$M$3,,MATCH($F$11,$J$2:$M$2,0)))*E5*1000,IF(AND($E$11="과탐",$F$11&lt;&gt;"과탐"),SUM(INDEX($K$3:$M$103,MATCH($E$13,$J$3:$J$103,0),MATCH($E$11,$K$2:$M$2,0))*1.03,INDEX($K$3:$M$103,MATCH($F$13,$J$3:$J$103,0),MATCH($F$11,$K$2:$M$2,0)))/SUM(INDEX($J$2:$M$3,,MATCH($E$11,$J$2:$M$2,0)),INDEX($J$3:$M$3,,MATCH($F$11,$J$2:$M$2,0)))*E5*1000,IF(AND($E$11&lt;&gt;"과탐",$F$11="과탐"),SUM(INDEX($K$3:$M$103,MATCH($E$13,$J$3:$J$103,0),MATCH($E$11,$K$2:$M$2,0)),INDEX($K$3:$M$103,MATCH($F$13,$J$3:$J$103,0),MATCH($F$11,$K$2:$M$2,0))*1.03)/SUM(INDEX($J$2:$M$3,,MATCH($E$11,$J$2:$M$2,0)),INDEX($J$3:$M$3,,MATCH($F$11,$J$2:$M$2,0)))*E5*1000,SUM(INDEX($K$3:$M$103,MATCH($E$13,$J$3:$J$103,0),MATCH($E$11,$K$2:$M$2,0)),INDEX($K$3:$M$103,MATCH($F$13,$J$3:$J$103,0),MATCH($F$11,$K$2:$M$2,0)))/SUM(INDEX($J$2:$M$3,,MATCH($E$11,$J$2:$M$2,0)),INDEX($J$3:$M$3,,MATCH($F$11,$J$2:$M$2,0)))*E5*1000))),"-")</f>
        <v>217.43791036254638</v>
      </c>
      <c r="F20" cm="1">
        <f t="array" ref="F20">IFERROR(INDEX($O$9:$X$9,,MATCH($G$14,$O$8:$X$8,0)),"-")</f>
        <v>0</v>
      </c>
      <c r="G20" s="77">
        <f>IF(OR(입력!$B$3="",입력!$C$3="",입력!$D$5="",입력!$E$4="",입력!$F$4="",입력!$G$5=""),"-",IF(COUNTIFS(B20:F20,"-")&gt;0,"-",IF(OR($E$11="직탐",$F$11="직탐"),"-",SUM(B20:F20))))</f>
        <v>536.52321354856906</v>
      </c>
      <c r="H20">
        <v>1021</v>
      </c>
      <c r="J20" s="80">
        <v>83</v>
      </c>
      <c r="K20" s="81">
        <v>61.44</v>
      </c>
      <c r="L20" s="81">
        <v>61.23</v>
      </c>
      <c r="M20" s="81">
        <v>61.26</v>
      </c>
    </row>
    <row r="21" spans="1:13" ht="16.5" x14ac:dyDescent="0.15">
      <c r="A21" s="27" t="s">
        <v>23</v>
      </c>
      <c r="B21">
        <f>IFERROR($B$12/G6*B6*1000,"-")</f>
        <v>89.928057553956833</v>
      </c>
      <c r="C21" s="75">
        <f>IFERROR($C$12/H6*C6*1000,"-")</f>
        <v>142.85714285714289</v>
      </c>
      <c r="D21">
        <f>IFERROR(INDEX($O$3:$X$5,MATCH(D6,$O$3:$O$5,0),MATCH(D$14,$O$3:$X$3,0)),"-")</f>
        <v>150</v>
      </c>
      <c r="E21" s="76">
        <f>IFERROR(SUM(INDEX($K$3:$M$103,MATCH($E$13,$J$3:$J$103,0),MATCH($E$11,$K$2:$M$2,0)),INDEX($K$3:$M$103,MATCH($F$13,$J$3:$J$103,0),MATCH($F$11,$K$2:$M$2,0)))/SUM(INDEX($J$2:$M$3,,MATCH($E$11,$J$2:$M$2,0)),INDEX($J$3:$M$3,,MATCH($F$11,$J$2:$M$2,0)))*E6*1000,"-")</f>
        <v>140.73651156151871</v>
      </c>
      <c r="F21" cm="1">
        <f t="array" ref="F21">IFERROR(INDEX($O$9:$X$9,,MATCH($G$14,$O$8:$X$8,0)),"-")</f>
        <v>0</v>
      </c>
      <c r="G21" s="77">
        <f>IF(OR(입력!$B$3="",입력!$C$3="",입력!$D$5="",입력!$E$4="",입력!$F$4="",입력!$G$5=""),"-",IF(COUNTIFS(B21:F21,"-")&gt;0,"-",IF(OR($E$11="직탐",$F$11="직탐"),"-",SUM(B21:F21))))</f>
        <v>523.52171197261839</v>
      </c>
      <c r="H21">
        <v>1000</v>
      </c>
      <c r="J21" s="80">
        <v>82</v>
      </c>
      <c r="K21" s="81">
        <v>61.1</v>
      </c>
      <c r="L21" s="81">
        <v>60.9</v>
      </c>
      <c r="M21" s="81">
        <v>60.97</v>
      </c>
    </row>
    <row r="22" spans="1:13" ht="17.25" thickBot="1" x14ac:dyDescent="0.2">
      <c r="A22" s="28" t="s">
        <v>17</v>
      </c>
      <c r="B22">
        <f>IFERROR($B$12/G7*B7*1000,"-")</f>
        <v>125.89928057553956</v>
      </c>
      <c r="C22" s="75">
        <f>IFERROR($C$12/H7*C7*1000,"-")</f>
        <v>89.285714285714292</v>
      </c>
      <c r="D22">
        <f>IFERROR(INDEX($O$3:$X$5,MATCH(D7,$O$3:$O$5,0),MATCH(D$14,$O$3:$X$3,0)),"-")</f>
        <v>150</v>
      </c>
      <c r="E22" s="76">
        <f>IFERROR(IF(OR(E11="직탐",F11="직탐"),0,SUM(INDEX($K$3:$M$103,MATCH($E$13,$J$3:$J$103,0),MATCH($E$11,$K$2:$M$2,0)),INDEX($K$3:$M$103,MATCH($F$13,$J$3:$J$103,0),MATCH($F$11,$K$2:$M$2,0)))/SUM(INDEX($J$2:$M$3,,MATCH($E$11,$J$2:$M$2,0)),INDEX($J$3:$M$3,,MATCH($F$11,$J$2:$M$2,0)))*E7*1000),"-")</f>
        <v>175.92063945189838</v>
      </c>
      <c r="F22" cm="1">
        <f t="array" ref="F22">IFERROR(INDEX($O$9:$X$9,,MATCH($G$14,$O$8:$X$8,0)),"-")</f>
        <v>0</v>
      </c>
      <c r="G22" s="77">
        <f>IF(OR(입력!$B$3="",입력!$C$3="",입력!$D$5="",입력!$E$4="",입력!$F$4="",입력!$G$5=""),"-",IF(COUNTIFS(B22:F22,"-")&gt;0,"-",IF(OR($E$11="직탐",$F$11="직탐"),"-",SUM(B22:F22))))</f>
        <v>541.10563431315222</v>
      </c>
      <c r="H22">
        <v>1000</v>
      </c>
      <c r="J22" s="80">
        <v>81</v>
      </c>
      <c r="K22" s="81">
        <v>60.78</v>
      </c>
      <c r="L22" s="81">
        <v>60.48</v>
      </c>
      <c r="M22" s="81">
        <v>60.65</v>
      </c>
    </row>
    <row r="23" spans="1:13" ht="16.5" x14ac:dyDescent="0.15">
      <c r="A23" s="54" t="s">
        <v>33</v>
      </c>
      <c r="B23">
        <f>IFERROR($B$12/G4*B4*1000,"-")</f>
        <v>71.942446043165461</v>
      </c>
      <c r="C23" s="75">
        <f>IFERROR(IF($C$11="확통",$C$12/H4*C4*1000,$C$12/H4*C4*1000*1.03),"-")</f>
        <v>128.75</v>
      </c>
      <c r="D23">
        <f>IFERROR(INDEX($O$3:$X$5,MATCH(D4,$O$3:$O$5,0),MATCH(D$14,$O$3:$X$3,0)),"-")</f>
        <v>150</v>
      </c>
      <c r="E23" s="76">
        <f>IFERROR(IF(AND($E$11="과탐",$F$11="과탐"),SUM(INDEX($K$3:$M$103,MATCH($E$13,$J$3:$J$103,0),MATCH($E$11,$K$2:$M$2,0))*1.03,INDEX($K$3:$M$103,MATCH($F$13,$J$3:$J$103,0),MATCH($F$11,$K$2:$M$2,0))*1.03)/SUM(INDEX($J$2:$M$3,,MATCH($E$11,$J$2:$M$2,0)),INDEX($J$3:$M$3,,MATCH($F$11,$J$2:$M$2,0)))*E4*1000,IF(AND($E$11="과탐",$F$11&lt;&gt;"과탐"),SUM(INDEX($K$3:$M$103,MATCH($E$13,$J$3:$J$103,0),MATCH($E$11,$K$2:$M$2,0))*1.03,INDEX($K$3:$M$103,MATCH($F$13,$J$3:$J$103,0),MATCH($F$11,$K$2:$M$2,0)))/SUM(INDEX($J$2:$M$3,,MATCH($E$11,$J$2:$M$2,0)),INDEX($J$3:$M$3,,MATCH($F$11,$J$2:$M$2,0)))*E4*1000,IF(AND($E$11&lt;&gt;"과탐",$F$11="과탐"),SUM(INDEX($K$3:$M$103,MATCH($E$13,$J$3:$J$103,0),MATCH($E$11,$K$2:$M$2,0)),INDEX($K$3:$M$103,MATCH($F$13,$J$3:$J$103,0),MATCH($F$11,$K$2:$M$2,0))*1.03)/SUM(INDEX($J$2:$M$3,,MATCH($E$11,$J$2:$M$2,0)),INDEX($J$3:$M$3,,MATCH($F$11,$J$2:$M$2,0)))*E4*1000,SUM(INDEX($K$3:$M$103,MATCH($E$13,$J$3:$J$103,0),MATCH($E$11,$K$2:$M$2,0)),INDEX($K$3:$M$103,MATCH($F$13,$J$3:$J$103,0),MATCH($F$11,$K$2:$M$2,0)))/SUM(INDEX($J$2:$M$3,,MATCH($E$11,$J$2:$M$2,0)),INDEX($J$3:$M$3,,MATCH($F$11,$J$2:$M$2,0)))*E4*1000))),"-")</f>
        <v>217.43791036254638</v>
      </c>
      <c r="F23" cm="1">
        <f t="array" ref="F23">IFERROR(INDEX($O$9:$X$9,,MATCH($G$14,$O$8:$X$8,0)),"-")</f>
        <v>0</v>
      </c>
      <c r="G23" s="77">
        <f>IF(OR(입력!$B$3="",입력!$C$3="",입력!$D$5="",입력!$E$4="",입력!$F$4="",입력!$G$5=""),"-",IF(COUNTIFS(B23:F23,"-")&gt;0,"-",SUM(B23:F23)))</f>
        <v>568.13035640571184</v>
      </c>
      <c r="H23">
        <v>1019.5</v>
      </c>
      <c r="J23" s="80">
        <v>80</v>
      </c>
      <c r="K23" s="81">
        <v>60.44</v>
      </c>
      <c r="L23" s="81">
        <v>60.14</v>
      </c>
      <c r="M23" s="81">
        <v>60.33</v>
      </c>
    </row>
    <row r="24" spans="1:13" ht="16.5" x14ac:dyDescent="0.15">
      <c r="A24" s="54" t="s">
        <v>34</v>
      </c>
      <c r="B24">
        <f>IFERROR($B$12/G6*B6*1000,"-")</f>
        <v>89.928057553956833</v>
      </c>
      <c r="C24" s="75">
        <f>IFERROR($C$12/H6*C6*1000,"-")</f>
        <v>142.85714285714289</v>
      </c>
      <c r="D24">
        <f>IFERROR(INDEX($O$3:$X$5,MATCH(D6,$O$3:$O$5,0),MATCH(D$14,$O$3:$X$3,0)),"-")</f>
        <v>150</v>
      </c>
      <c r="E24" s="76">
        <f>IFERROR(SUM(INDEX($K$3:$M$103,MATCH($E$13,$J$3:$J$103,0),MATCH($E$11,$K$2:$M$2,0)),INDEX($K$3:$M$103,MATCH($F$13,$J$3:$J$103,0),MATCH($F$11,$K$2:$M$2,0)))/SUM(INDEX($J$2:$M$3,,MATCH($E$11,$J$2:$M$2,0)),INDEX($J$3:$M$3,,MATCH($F$11,$J$2:$M$2,0)))*E6*1000,"-")</f>
        <v>140.73651156151871</v>
      </c>
      <c r="F24" cm="1">
        <f t="array" ref="F24">IFERROR(INDEX($O$9:$X$9,,MATCH($G$14,$O$8:$X$8,0)),"-")</f>
        <v>0</v>
      </c>
      <c r="G24" s="77">
        <f>IF(OR(입력!$B$3="",입력!$C$3="",입력!$D$5="",입력!$E$4="",입력!$F$4="",입력!$G$5=""),"-",IF(COUNTIFS(B24:F24,"-")&gt;0,"-",SUM(B24:F24)))</f>
        <v>523.52171197261839</v>
      </c>
      <c r="H24">
        <v>1000</v>
      </c>
      <c r="J24" s="80">
        <v>79</v>
      </c>
      <c r="K24" s="81">
        <v>60.1</v>
      </c>
      <c r="L24" s="81">
        <v>59.77</v>
      </c>
      <c r="M24" s="81">
        <v>59.97</v>
      </c>
    </row>
    <row r="25" spans="1:13" ht="16.5" x14ac:dyDescent="0.15">
      <c r="G25" s="59"/>
      <c r="J25" s="80">
        <v>78</v>
      </c>
      <c r="K25" s="81">
        <v>59.73</v>
      </c>
      <c r="L25" s="81">
        <v>59.39</v>
      </c>
      <c r="M25" s="81">
        <v>59.59</v>
      </c>
    </row>
    <row r="26" spans="1:13" ht="16.5" x14ac:dyDescent="0.15">
      <c r="J26" s="80">
        <v>77</v>
      </c>
      <c r="K26" s="81">
        <v>59.38</v>
      </c>
      <c r="L26" s="81">
        <v>58.98</v>
      </c>
      <c r="M26" s="81">
        <v>59.25</v>
      </c>
    </row>
    <row r="27" spans="1:13" ht="16.5" x14ac:dyDescent="0.15">
      <c r="J27" s="80">
        <v>76</v>
      </c>
      <c r="K27" s="81">
        <v>59.05</v>
      </c>
      <c r="L27" s="81">
        <v>58.63</v>
      </c>
      <c r="M27" s="81">
        <v>58.92</v>
      </c>
    </row>
    <row r="28" spans="1:13" ht="16.5" x14ac:dyDescent="0.15">
      <c r="J28" s="80">
        <v>75</v>
      </c>
      <c r="K28" s="81">
        <v>58.74</v>
      </c>
      <c r="L28" s="81">
        <v>58.22</v>
      </c>
      <c r="M28" s="81">
        <v>58.51</v>
      </c>
    </row>
    <row r="29" spans="1:13" ht="16.5" x14ac:dyDescent="0.15">
      <c r="J29" s="80">
        <v>74</v>
      </c>
      <c r="K29" s="81">
        <v>58.43</v>
      </c>
      <c r="L29" s="81">
        <v>57.9</v>
      </c>
      <c r="M29" s="81">
        <v>58.14</v>
      </c>
    </row>
    <row r="30" spans="1:13" ht="16.5" x14ac:dyDescent="0.15">
      <c r="J30" s="80">
        <v>73</v>
      </c>
      <c r="K30" s="81">
        <v>57.98</v>
      </c>
      <c r="L30" s="81">
        <v>57.54</v>
      </c>
      <c r="M30" s="81">
        <v>57.76</v>
      </c>
    </row>
    <row r="31" spans="1:13" ht="16.5" x14ac:dyDescent="0.15">
      <c r="J31" s="80">
        <v>72</v>
      </c>
      <c r="K31" s="81">
        <v>57.52</v>
      </c>
      <c r="L31" s="81">
        <v>57.25</v>
      </c>
      <c r="M31" s="81">
        <v>57.42</v>
      </c>
    </row>
    <row r="32" spans="1:13" ht="16.5" x14ac:dyDescent="0.15">
      <c r="J32" s="80">
        <v>71</v>
      </c>
      <c r="K32" s="81">
        <v>57.17</v>
      </c>
      <c r="L32" s="81">
        <v>56.96</v>
      </c>
      <c r="M32" s="81">
        <v>57.06</v>
      </c>
    </row>
    <row r="33" spans="10:13" ht="16.5" x14ac:dyDescent="0.15">
      <c r="J33" s="80">
        <v>70</v>
      </c>
      <c r="K33" s="81">
        <v>56.82</v>
      </c>
      <c r="L33" s="81">
        <v>56.66</v>
      </c>
      <c r="M33" s="81">
        <v>56.71</v>
      </c>
    </row>
    <row r="34" spans="10:13" ht="16.5" x14ac:dyDescent="0.15">
      <c r="J34" s="80">
        <v>69</v>
      </c>
      <c r="K34" s="81">
        <v>56.48</v>
      </c>
      <c r="L34" s="81">
        <v>56.32</v>
      </c>
      <c r="M34" s="81">
        <v>56.33</v>
      </c>
    </row>
    <row r="35" spans="10:13" ht="16.5" x14ac:dyDescent="0.15">
      <c r="J35" s="80">
        <v>68</v>
      </c>
      <c r="K35" s="81">
        <v>56.11</v>
      </c>
      <c r="L35" s="81">
        <v>55.91</v>
      </c>
      <c r="M35" s="81">
        <v>55.88</v>
      </c>
    </row>
    <row r="36" spans="10:13" ht="16.5" x14ac:dyDescent="0.15">
      <c r="J36" s="80">
        <v>67</v>
      </c>
      <c r="K36" s="81">
        <v>55.74</v>
      </c>
      <c r="L36" s="81">
        <v>55.47</v>
      </c>
      <c r="M36" s="81">
        <v>55.53</v>
      </c>
    </row>
    <row r="37" spans="10:13" ht="16.5" x14ac:dyDescent="0.15">
      <c r="J37" s="80">
        <v>66</v>
      </c>
      <c r="K37" s="81">
        <v>55.39</v>
      </c>
      <c r="L37" s="81">
        <v>55.08</v>
      </c>
      <c r="M37" s="81">
        <v>55.14</v>
      </c>
    </row>
    <row r="38" spans="10:13" ht="16.5" x14ac:dyDescent="0.15">
      <c r="J38" s="80">
        <v>65</v>
      </c>
      <c r="K38" s="81">
        <v>55.04</v>
      </c>
      <c r="L38" s="81">
        <v>54.73</v>
      </c>
      <c r="M38" s="81">
        <v>54.72</v>
      </c>
    </row>
    <row r="39" spans="10:13" ht="16.5" x14ac:dyDescent="0.15">
      <c r="J39" s="80">
        <v>64</v>
      </c>
      <c r="K39" s="81">
        <v>54.67</v>
      </c>
      <c r="L39" s="81">
        <v>54.38</v>
      </c>
      <c r="M39" s="81">
        <v>54.31</v>
      </c>
    </row>
    <row r="40" spans="10:13" ht="16.5" x14ac:dyDescent="0.15">
      <c r="J40" s="80">
        <v>63</v>
      </c>
      <c r="K40" s="81">
        <v>54.32</v>
      </c>
      <c r="L40" s="81">
        <v>53.97</v>
      </c>
      <c r="M40" s="81">
        <v>53.9</v>
      </c>
    </row>
    <row r="41" spans="10:13" ht="16.5" x14ac:dyDescent="0.15">
      <c r="J41" s="80">
        <v>62</v>
      </c>
      <c r="K41" s="81">
        <v>53.97</v>
      </c>
      <c r="L41" s="81">
        <v>53.54</v>
      </c>
      <c r="M41" s="81">
        <v>53.42</v>
      </c>
    </row>
    <row r="42" spans="10:13" ht="16.5" x14ac:dyDescent="0.15">
      <c r="J42" s="80">
        <v>61</v>
      </c>
      <c r="K42" s="81">
        <v>53.63</v>
      </c>
      <c r="L42" s="81">
        <v>53.07</v>
      </c>
      <c r="M42" s="81">
        <v>53</v>
      </c>
    </row>
    <row r="43" spans="10:13" ht="16.5" x14ac:dyDescent="0.15">
      <c r="J43" s="80">
        <v>60</v>
      </c>
      <c r="K43" s="81">
        <v>53.24</v>
      </c>
      <c r="L43" s="81">
        <v>52.72</v>
      </c>
      <c r="M43" s="81">
        <v>52.68</v>
      </c>
    </row>
    <row r="44" spans="10:13" ht="16.5" x14ac:dyDescent="0.15">
      <c r="J44" s="80">
        <v>59</v>
      </c>
      <c r="K44" s="81">
        <v>52.91</v>
      </c>
      <c r="L44" s="81">
        <v>52.39</v>
      </c>
      <c r="M44" s="81">
        <v>52.35</v>
      </c>
    </row>
    <row r="45" spans="10:13" ht="16.5" x14ac:dyDescent="0.15">
      <c r="J45" s="80">
        <v>58</v>
      </c>
      <c r="K45" s="81">
        <v>52.56</v>
      </c>
      <c r="L45" s="81">
        <v>52.08</v>
      </c>
      <c r="M45" s="81">
        <v>52.03</v>
      </c>
    </row>
    <row r="46" spans="10:13" ht="16.5" x14ac:dyDescent="0.15">
      <c r="J46" s="80">
        <v>57</v>
      </c>
      <c r="K46" s="81">
        <v>52.13</v>
      </c>
      <c r="L46" s="81">
        <v>51.77</v>
      </c>
      <c r="M46" s="81">
        <v>51.72</v>
      </c>
    </row>
    <row r="47" spans="10:13" ht="16.5" x14ac:dyDescent="0.15">
      <c r="J47" s="80">
        <v>56</v>
      </c>
      <c r="K47" s="81">
        <v>51.76</v>
      </c>
      <c r="L47" s="81">
        <v>51.45</v>
      </c>
      <c r="M47" s="81">
        <v>51.32</v>
      </c>
    </row>
    <row r="48" spans="10:13" ht="16.5" x14ac:dyDescent="0.15">
      <c r="J48" s="80">
        <v>55</v>
      </c>
      <c r="K48" s="81">
        <v>51.39</v>
      </c>
      <c r="L48" s="81">
        <v>51.02</v>
      </c>
      <c r="M48" s="81">
        <v>50.96</v>
      </c>
    </row>
    <row r="49" spans="10:13" ht="16.5" x14ac:dyDescent="0.15">
      <c r="J49" s="80">
        <v>54</v>
      </c>
      <c r="K49" s="81">
        <v>50.98</v>
      </c>
      <c r="L49" s="81">
        <v>50.6</v>
      </c>
      <c r="M49" s="81">
        <v>50.59</v>
      </c>
    </row>
    <row r="50" spans="10:13" ht="16.5" x14ac:dyDescent="0.15">
      <c r="J50" s="80">
        <v>53</v>
      </c>
      <c r="K50" s="81">
        <v>50.58</v>
      </c>
      <c r="L50" s="81">
        <v>50.23</v>
      </c>
      <c r="M50" s="81">
        <v>50.28</v>
      </c>
    </row>
    <row r="51" spans="10:13" ht="16.5" x14ac:dyDescent="0.15">
      <c r="J51" s="80">
        <v>52</v>
      </c>
      <c r="K51" s="81">
        <v>50.22</v>
      </c>
      <c r="L51" s="81">
        <v>49.92</v>
      </c>
      <c r="M51" s="81">
        <v>50</v>
      </c>
    </row>
    <row r="52" spans="10:13" ht="16.5" x14ac:dyDescent="0.15">
      <c r="J52" s="80">
        <v>51</v>
      </c>
      <c r="K52" s="81">
        <v>49.77</v>
      </c>
      <c r="L52" s="81">
        <v>49.61</v>
      </c>
      <c r="M52" s="81">
        <v>49.74</v>
      </c>
    </row>
    <row r="53" spans="10:13" ht="16.5" x14ac:dyDescent="0.15">
      <c r="J53" s="80">
        <v>50</v>
      </c>
      <c r="K53" s="81">
        <v>49.41</v>
      </c>
      <c r="L53" s="81">
        <v>49.3</v>
      </c>
      <c r="M53" s="81">
        <v>49.49</v>
      </c>
    </row>
    <row r="54" spans="10:13" ht="16.5" x14ac:dyDescent="0.15">
      <c r="J54" s="80">
        <v>49</v>
      </c>
      <c r="K54" s="81">
        <v>49.06</v>
      </c>
      <c r="L54" s="81">
        <v>48.96</v>
      </c>
      <c r="M54" s="81">
        <v>49.13</v>
      </c>
    </row>
    <row r="55" spans="10:13" ht="16.5" x14ac:dyDescent="0.15">
      <c r="J55" s="80">
        <v>48</v>
      </c>
      <c r="K55" s="81">
        <v>48.7</v>
      </c>
      <c r="L55" s="81">
        <v>48.6</v>
      </c>
      <c r="M55" s="81">
        <v>48.88</v>
      </c>
    </row>
    <row r="56" spans="10:13" ht="16.5" x14ac:dyDescent="0.15">
      <c r="J56" s="80">
        <v>47</v>
      </c>
      <c r="K56" s="81">
        <v>48.31</v>
      </c>
      <c r="L56" s="81">
        <v>48.27</v>
      </c>
      <c r="M56" s="81">
        <v>48.61</v>
      </c>
    </row>
    <row r="57" spans="10:13" ht="16.5" x14ac:dyDescent="0.15">
      <c r="J57" s="80">
        <v>46</v>
      </c>
      <c r="K57" s="81">
        <v>47.85</v>
      </c>
      <c r="L57" s="81">
        <v>47.89</v>
      </c>
      <c r="M57" s="81">
        <v>48.31</v>
      </c>
    </row>
    <row r="58" spans="10:13" ht="16.5" x14ac:dyDescent="0.15">
      <c r="J58" s="80">
        <v>45</v>
      </c>
      <c r="K58" s="81">
        <v>47.5</v>
      </c>
      <c r="L58" s="81">
        <v>47.52</v>
      </c>
      <c r="M58" s="81">
        <v>48.01</v>
      </c>
    </row>
    <row r="59" spans="10:13" ht="16.5" x14ac:dyDescent="0.15">
      <c r="J59" s="80">
        <v>44</v>
      </c>
      <c r="K59" s="81">
        <v>47.15</v>
      </c>
      <c r="L59" s="81">
        <v>47.13</v>
      </c>
      <c r="M59" s="81">
        <v>47.78</v>
      </c>
    </row>
    <row r="60" spans="10:13" ht="16.5" x14ac:dyDescent="0.15">
      <c r="J60" s="80">
        <v>43</v>
      </c>
      <c r="K60" s="81">
        <v>46.8</v>
      </c>
      <c r="L60" s="81">
        <v>46.82</v>
      </c>
      <c r="M60" s="81">
        <v>47.54</v>
      </c>
    </row>
    <row r="61" spans="10:13" ht="16.5" x14ac:dyDescent="0.15">
      <c r="J61" s="80">
        <v>42</v>
      </c>
      <c r="K61" s="81">
        <v>46.43</v>
      </c>
      <c r="L61" s="81">
        <v>46.51</v>
      </c>
      <c r="M61" s="81">
        <v>47.31</v>
      </c>
    </row>
    <row r="62" spans="10:13" ht="16.5" x14ac:dyDescent="0.15">
      <c r="J62" s="80">
        <v>41</v>
      </c>
      <c r="K62" s="81">
        <v>46.08</v>
      </c>
      <c r="L62" s="81">
        <v>46.18</v>
      </c>
      <c r="M62" s="81">
        <v>47.04</v>
      </c>
    </row>
    <row r="63" spans="10:13" ht="16.5" x14ac:dyDescent="0.15">
      <c r="J63" s="80">
        <v>40</v>
      </c>
      <c r="K63" s="81">
        <v>45.78</v>
      </c>
      <c r="L63" s="81">
        <v>45.87</v>
      </c>
      <c r="M63" s="81">
        <v>46.74</v>
      </c>
    </row>
    <row r="64" spans="10:13" ht="16.5" x14ac:dyDescent="0.15">
      <c r="J64" s="80">
        <v>39</v>
      </c>
      <c r="K64" s="81">
        <v>45.49</v>
      </c>
      <c r="L64" s="81">
        <v>45.59</v>
      </c>
      <c r="M64" s="81">
        <v>46.43</v>
      </c>
    </row>
    <row r="65" spans="10:13" ht="16.5" x14ac:dyDescent="0.15">
      <c r="J65" s="80">
        <v>38</v>
      </c>
      <c r="K65" s="81">
        <v>45.17</v>
      </c>
      <c r="L65" s="81">
        <v>45.32</v>
      </c>
      <c r="M65" s="81">
        <v>46.13</v>
      </c>
    </row>
    <row r="66" spans="10:13" ht="16.5" x14ac:dyDescent="0.15">
      <c r="J66" s="80">
        <v>37</v>
      </c>
      <c r="K66" s="81">
        <v>44.86</v>
      </c>
      <c r="L66" s="81">
        <v>45.02</v>
      </c>
      <c r="M66" s="81">
        <v>45.85</v>
      </c>
    </row>
    <row r="67" spans="10:13" ht="16.5" x14ac:dyDescent="0.15">
      <c r="J67" s="80">
        <v>36</v>
      </c>
      <c r="K67" s="81">
        <v>44.56</v>
      </c>
      <c r="L67" s="81">
        <v>44.69</v>
      </c>
      <c r="M67" s="81">
        <v>45.54</v>
      </c>
    </row>
    <row r="68" spans="10:13" ht="16.5" x14ac:dyDescent="0.15">
      <c r="J68" s="80">
        <v>35</v>
      </c>
      <c r="K68" s="81">
        <v>44.27</v>
      </c>
      <c r="L68" s="81">
        <v>44.38</v>
      </c>
      <c r="M68" s="81">
        <v>45.23</v>
      </c>
    </row>
    <row r="69" spans="10:13" ht="16.5" x14ac:dyDescent="0.15">
      <c r="J69" s="80">
        <v>34</v>
      </c>
      <c r="K69" s="81">
        <v>43.98</v>
      </c>
      <c r="L69" s="81">
        <v>44.07</v>
      </c>
      <c r="M69" s="81">
        <v>44.94</v>
      </c>
    </row>
    <row r="70" spans="10:13" ht="16.5" x14ac:dyDescent="0.15">
      <c r="J70" s="80">
        <v>33</v>
      </c>
      <c r="K70" s="81">
        <v>43.69</v>
      </c>
      <c r="L70" s="81">
        <v>43.78</v>
      </c>
      <c r="M70" s="81">
        <v>44.66</v>
      </c>
    </row>
    <row r="71" spans="10:13" ht="16.5" x14ac:dyDescent="0.15">
      <c r="J71" s="80">
        <v>32</v>
      </c>
      <c r="K71" s="81">
        <v>43.38</v>
      </c>
      <c r="L71" s="81">
        <v>43.51</v>
      </c>
      <c r="M71" s="81">
        <v>44.36</v>
      </c>
    </row>
    <row r="72" spans="10:13" ht="16.5" x14ac:dyDescent="0.15">
      <c r="J72" s="80">
        <v>31</v>
      </c>
      <c r="K72" s="81">
        <v>43.09</v>
      </c>
      <c r="L72" s="81">
        <v>43.24</v>
      </c>
      <c r="M72" s="81">
        <v>44.06</v>
      </c>
    </row>
    <row r="73" spans="10:13" ht="16.5" x14ac:dyDescent="0.15">
      <c r="J73" s="80">
        <v>30</v>
      </c>
      <c r="K73" s="81">
        <v>42.77</v>
      </c>
      <c r="L73" s="81">
        <v>42.97</v>
      </c>
      <c r="M73" s="81">
        <v>43.75</v>
      </c>
    </row>
    <row r="74" spans="10:13" ht="16.5" x14ac:dyDescent="0.15">
      <c r="J74" s="80">
        <v>29</v>
      </c>
      <c r="K74" s="81">
        <v>42.49</v>
      </c>
      <c r="L74" s="81">
        <v>42.65</v>
      </c>
      <c r="M74" s="81">
        <v>43.45</v>
      </c>
    </row>
    <row r="75" spans="10:13" ht="16.5" x14ac:dyDescent="0.15">
      <c r="J75" s="80">
        <v>28</v>
      </c>
      <c r="K75" s="81">
        <v>42.22</v>
      </c>
      <c r="L75" s="81">
        <v>42.33</v>
      </c>
      <c r="M75" s="81">
        <v>43.18</v>
      </c>
    </row>
    <row r="76" spans="10:13" ht="16.5" x14ac:dyDescent="0.15">
      <c r="J76" s="80">
        <v>27</v>
      </c>
      <c r="K76" s="81">
        <v>41.94</v>
      </c>
      <c r="L76" s="81">
        <v>42.05</v>
      </c>
      <c r="M76" s="81">
        <v>42.9</v>
      </c>
    </row>
    <row r="77" spans="10:13" ht="16.5" x14ac:dyDescent="0.15">
      <c r="J77" s="80">
        <v>26</v>
      </c>
      <c r="K77" s="81">
        <v>41.63</v>
      </c>
      <c r="L77" s="81">
        <v>41.78</v>
      </c>
      <c r="M77" s="81">
        <v>42.52</v>
      </c>
    </row>
    <row r="78" spans="10:13" ht="16.5" x14ac:dyDescent="0.15">
      <c r="J78" s="80">
        <v>25</v>
      </c>
      <c r="K78" s="81">
        <v>41.33</v>
      </c>
      <c r="L78" s="81">
        <v>41.5</v>
      </c>
      <c r="M78" s="81">
        <v>42.14</v>
      </c>
    </row>
    <row r="79" spans="10:13" ht="16.5" x14ac:dyDescent="0.15">
      <c r="J79" s="80">
        <v>24</v>
      </c>
      <c r="K79" s="81">
        <v>41.04</v>
      </c>
      <c r="L79" s="81">
        <v>41.2</v>
      </c>
      <c r="M79" s="81">
        <v>41.76</v>
      </c>
    </row>
    <row r="80" spans="10:13" ht="16.5" x14ac:dyDescent="0.15">
      <c r="J80" s="80">
        <v>23</v>
      </c>
      <c r="K80" s="81">
        <v>40.75</v>
      </c>
      <c r="L80" s="81">
        <v>40.92</v>
      </c>
      <c r="M80" s="81">
        <v>41.37</v>
      </c>
    </row>
    <row r="81" spans="10:13" ht="16.5" x14ac:dyDescent="0.15">
      <c r="J81" s="80">
        <v>22</v>
      </c>
      <c r="K81" s="81">
        <v>40.47</v>
      </c>
      <c r="L81" s="81">
        <v>40.68</v>
      </c>
      <c r="M81" s="81">
        <v>40.99</v>
      </c>
    </row>
    <row r="82" spans="10:13" ht="16.5" x14ac:dyDescent="0.15">
      <c r="J82" s="80">
        <v>21</v>
      </c>
      <c r="K82" s="81">
        <v>40.17</v>
      </c>
      <c r="L82" s="81">
        <v>40.44</v>
      </c>
      <c r="M82" s="81">
        <v>40.619999999999997</v>
      </c>
    </row>
    <row r="83" spans="10:13" ht="16.5" x14ac:dyDescent="0.15">
      <c r="J83" s="80">
        <v>20</v>
      </c>
      <c r="K83" s="81">
        <v>39.9</v>
      </c>
      <c r="L83" s="81">
        <v>40.200000000000003</v>
      </c>
      <c r="M83" s="81">
        <v>40.26</v>
      </c>
    </row>
    <row r="84" spans="10:13" ht="16.5" x14ac:dyDescent="0.15">
      <c r="J84" s="80">
        <v>19</v>
      </c>
      <c r="K84" s="81">
        <v>39.65</v>
      </c>
      <c r="L84" s="81">
        <v>39.96</v>
      </c>
      <c r="M84" s="81">
        <v>39.880000000000003</v>
      </c>
    </row>
    <row r="85" spans="10:13" ht="16.5" x14ac:dyDescent="0.15">
      <c r="J85" s="80">
        <v>18</v>
      </c>
      <c r="K85" s="81">
        <v>39.4</v>
      </c>
      <c r="L85" s="81">
        <v>39.69</v>
      </c>
      <c r="M85" s="81">
        <v>39.479999999999997</v>
      </c>
    </row>
    <row r="86" spans="10:13" ht="16.5" x14ac:dyDescent="0.15">
      <c r="J86" s="80">
        <v>17</v>
      </c>
      <c r="K86" s="81">
        <v>39.130000000000003</v>
      </c>
      <c r="L86" s="81">
        <v>39.409999999999997</v>
      </c>
      <c r="M86" s="81">
        <v>39.14</v>
      </c>
    </row>
    <row r="87" spans="10:13" ht="16.5" x14ac:dyDescent="0.15">
      <c r="J87" s="80">
        <v>16</v>
      </c>
      <c r="K87" s="81">
        <v>38.840000000000003</v>
      </c>
      <c r="L87" s="81">
        <v>39.130000000000003</v>
      </c>
      <c r="M87" s="81">
        <v>38.82</v>
      </c>
    </row>
    <row r="88" spans="10:13" ht="16.5" x14ac:dyDescent="0.15">
      <c r="J88" s="80">
        <v>15</v>
      </c>
      <c r="K88" s="81">
        <v>38.57</v>
      </c>
      <c r="L88" s="81">
        <v>38.83</v>
      </c>
      <c r="M88" s="81">
        <v>38.51</v>
      </c>
    </row>
    <row r="89" spans="10:13" ht="16.5" x14ac:dyDescent="0.15">
      <c r="J89" s="80">
        <v>14</v>
      </c>
      <c r="K89" s="81">
        <v>38.31</v>
      </c>
      <c r="L89" s="81">
        <v>38.549999999999997</v>
      </c>
      <c r="M89" s="81">
        <v>38.159999999999997</v>
      </c>
    </row>
    <row r="90" spans="10:13" ht="16.5" x14ac:dyDescent="0.15">
      <c r="J90" s="80">
        <v>13</v>
      </c>
      <c r="K90" s="81">
        <v>38.06</v>
      </c>
      <c r="L90" s="81">
        <v>38.25</v>
      </c>
      <c r="M90" s="81">
        <v>37.799999999999997</v>
      </c>
    </row>
    <row r="91" spans="10:13" ht="16.5" x14ac:dyDescent="0.15">
      <c r="J91" s="80">
        <v>12</v>
      </c>
      <c r="K91" s="81">
        <v>37.79</v>
      </c>
      <c r="L91" s="81">
        <v>37.96</v>
      </c>
      <c r="M91" s="81">
        <v>37.44</v>
      </c>
    </row>
    <row r="92" spans="10:13" ht="16.5" x14ac:dyDescent="0.15">
      <c r="J92" s="80">
        <v>11</v>
      </c>
      <c r="K92" s="81">
        <v>37.51</v>
      </c>
      <c r="L92" s="81">
        <v>37.65</v>
      </c>
      <c r="M92" s="81">
        <v>37.08</v>
      </c>
    </row>
    <row r="93" spans="10:13" ht="16.5" x14ac:dyDescent="0.15">
      <c r="J93" s="80">
        <v>10</v>
      </c>
      <c r="K93" s="81">
        <v>37.130000000000003</v>
      </c>
      <c r="L93" s="81">
        <v>37.35</v>
      </c>
      <c r="M93" s="81">
        <v>36.590000000000003</v>
      </c>
    </row>
    <row r="94" spans="10:13" ht="16.5" x14ac:dyDescent="0.15">
      <c r="J94" s="80">
        <v>9</v>
      </c>
      <c r="K94" s="81">
        <v>36.82</v>
      </c>
      <c r="L94" s="81">
        <v>36.979999999999997</v>
      </c>
      <c r="M94" s="81">
        <v>36.15</v>
      </c>
    </row>
    <row r="95" spans="10:13" ht="16.5" x14ac:dyDescent="0.15">
      <c r="J95" s="80">
        <v>8</v>
      </c>
      <c r="K95" s="81">
        <v>36.46</v>
      </c>
      <c r="L95" s="81">
        <v>36.6</v>
      </c>
      <c r="M95" s="81">
        <v>35.69</v>
      </c>
    </row>
    <row r="96" spans="10:13" ht="16.5" x14ac:dyDescent="0.15">
      <c r="J96" s="80">
        <v>7</v>
      </c>
      <c r="K96" s="81">
        <v>36.1</v>
      </c>
      <c r="L96" s="81">
        <v>36.21</v>
      </c>
      <c r="M96" s="81">
        <v>35.22</v>
      </c>
    </row>
    <row r="97" spans="10:13" ht="16.5" x14ac:dyDescent="0.15">
      <c r="J97" s="80">
        <v>6</v>
      </c>
      <c r="K97" s="81">
        <v>35.71</v>
      </c>
      <c r="L97" s="81">
        <v>35.770000000000003</v>
      </c>
      <c r="M97" s="81">
        <v>34.58</v>
      </c>
    </row>
    <row r="98" spans="10:13" ht="16.5" x14ac:dyDescent="0.15">
      <c r="J98" s="80">
        <v>5</v>
      </c>
      <c r="K98" s="81">
        <v>35.26</v>
      </c>
      <c r="L98" s="81">
        <v>35.4</v>
      </c>
      <c r="M98" s="81">
        <v>34.06</v>
      </c>
    </row>
    <row r="99" spans="10:13" ht="16.5" x14ac:dyDescent="0.15">
      <c r="J99" s="80">
        <v>4</v>
      </c>
      <c r="K99" s="81">
        <v>34.83</v>
      </c>
      <c r="L99" s="81">
        <v>35.020000000000003</v>
      </c>
      <c r="M99" s="81">
        <v>33.53</v>
      </c>
    </row>
    <row r="100" spans="10:13" ht="16.5" x14ac:dyDescent="0.15">
      <c r="J100" s="80">
        <v>3</v>
      </c>
      <c r="K100" s="81">
        <v>34.340000000000003</v>
      </c>
      <c r="L100" s="81">
        <v>34.409999999999997</v>
      </c>
      <c r="M100" s="81">
        <v>32.880000000000003</v>
      </c>
    </row>
    <row r="101" spans="10:13" ht="16.5" x14ac:dyDescent="0.15">
      <c r="J101" s="80">
        <v>2</v>
      </c>
      <c r="K101" s="81">
        <v>33.67</v>
      </c>
      <c r="L101" s="81">
        <v>33.56</v>
      </c>
      <c r="M101" s="81">
        <v>32.11</v>
      </c>
    </row>
    <row r="102" spans="10:13" ht="16.5" x14ac:dyDescent="0.15">
      <c r="J102" s="80">
        <v>1</v>
      </c>
      <c r="K102" s="81">
        <v>32.39</v>
      </c>
      <c r="L102" s="81">
        <v>32</v>
      </c>
      <c r="M102" s="81">
        <v>31.22</v>
      </c>
    </row>
    <row r="103" spans="10:13" ht="16.5" x14ac:dyDescent="0.15">
      <c r="J103" s="80">
        <v>0</v>
      </c>
      <c r="K103" s="81">
        <v>31</v>
      </c>
      <c r="L103" s="81">
        <v>30.63</v>
      </c>
      <c r="M103" s="81">
        <v>30</v>
      </c>
    </row>
  </sheetData>
  <mergeCells count="7">
    <mergeCell ref="A10:A11"/>
    <mergeCell ref="O2:X2"/>
    <mergeCell ref="B1:F1"/>
    <mergeCell ref="G1:H1"/>
    <mergeCell ref="B10:B11"/>
    <mergeCell ref="D10:D11"/>
    <mergeCell ref="O7:X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220917492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입력</vt:lpstr>
      <vt:lpstr>계산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subject/>
  <dc:creator>Report Designer</dc:creator>
  <cp:keywords/>
  <dc:description>Report Designer Excel File</dc:description>
  <cp:lastModifiedBy>김 기준</cp:lastModifiedBy>
  <cp:revision/>
  <cp:lastPrinted>2021-03-16T05:22:30Z</cp:lastPrinted>
  <dcterms:created xsi:type="dcterms:W3CDTF">2021-01-13T22:12:23Z</dcterms:created>
  <dcterms:modified xsi:type="dcterms:W3CDTF">2024-12-19T07:04:19Z</dcterms:modified>
</cp:coreProperties>
</file>